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_SOLUS\Zápisy - Rada\Rada 2018\2018 08\Podklady\"/>
    </mc:Choice>
  </mc:AlternateContent>
  <bookViews>
    <workbookView xWindow="0" yWindow="0" windowWidth="23040" windowHeight="9090"/>
  </bookViews>
  <sheets>
    <sheet name="Solus k 30.6.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9" i="1"/>
  <c r="I45" i="1"/>
  <c r="G45" i="1"/>
  <c r="E45" i="1"/>
  <c r="C45" i="1"/>
  <c r="B45" i="1"/>
  <c r="B38" i="1"/>
  <c r="I37" i="1"/>
  <c r="J37" i="1" s="1"/>
  <c r="G37" i="1"/>
  <c r="H37" i="1" s="1"/>
  <c r="E37" i="1"/>
  <c r="F37" i="1" s="1"/>
  <c r="C37" i="1"/>
  <c r="D37" i="1" s="1"/>
  <c r="B37" i="1"/>
  <c r="J35" i="1"/>
  <c r="H35" i="1"/>
  <c r="F35" i="1"/>
  <c r="D35" i="1"/>
  <c r="J34" i="1"/>
  <c r="F34" i="1"/>
  <c r="D34" i="1"/>
  <c r="J26" i="1"/>
  <c r="H26" i="1"/>
  <c r="F26" i="1"/>
  <c r="D26" i="1"/>
  <c r="J25" i="1"/>
  <c r="H25" i="1"/>
  <c r="F25" i="1"/>
  <c r="D25" i="1"/>
  <c r="J24" i="1"/>
  <c r="H24" i="1"/>
  <c r="F24" i="1"/>
  <c r="D24" i="1"/>
  <c r="I23" i="1"/>
  <c r="G23" i="1"/>
  <c r="H23" i="1" s="1"/>
  <c r="E23" i="1"/>
  <c r="C23" i="1"/>
  <c r="D23" i="1" s="1"/>
  <c r="B23" i="1"/>
  <c r="J23" i="1" s="1"/>
  <c r="J22" i="1"/>
  <c r="H22" i="1"/>
  <c r="F22" i="1"/>
  <c r="D22" i="1"/>
  <c r="J21" i="1"/>
  <c r="H21" i="1"/>
  <c r="F21" i="1"/>
  <c r="D21" i="1"/>
  <c r="J20" i="1"/>
  <c r="H20" i="1"/>
  <c r="F20" i="1"/>
  <c r="D20" i="1"/>
  <c r="C20" i="1"/>
  <c r="J19" i="1"/>
  <c r="H19" i="1"/>
  <c r="F19" i="1"/>
  <c r="D19" i="1"/>
  <c r="I18" i="1"/>
  <c r="J18" i="1" s="1"/>
  <c r="H18" i="1"/>
  <c r="G18" i="1"/>
  <c r="E18" i="1"/>
  <c r="F18" i="1" s="1"/>
  <c r="D18" i="1"/>
  <c r="C18" i="1"/>
  <c r="B18" i="1"/>
  <c r="J17" i="1"/>
  <c r="H17" i="1"/>
  <c r="F17" i="1"/>
  <c r="C17" i="1"/>
  <c r="D17" i="1" s="1"/>
  <c r="J16" i="1"/>
  <c r="H16" i="1"/>
  <c r="F16" i="1"/>
  <c r="C16" i="1"/>
  <c r="D16" i="1" s="1"/>
  <c r="D15" i="1" s="1"/>
  <c r="I15" i="1"/>
  <c r="J15" i="1" s="1"/>
  <c r="G15" i="1"/>
  <c r="H15" i="1" s="1"/>
  <c r="E15" i="1"/>
  <c r="F15" i="1" s="1"/>
  <c r="C15" i="1"/>
  <c r="B15" i="1"/>
  <c r="J14" i="1"/>
  <c r="H14" i="1"/>
  <c r="F14" i="1"/>
  <c r="C14" i="1"/>
  <c r="D14" i="1" s="1"/>
  <c r="J13" i="1"/>
  <c r="H13" i="1"/>
  <c r="F13" i="1"/>
  <c r="D13" i="1"/>
  <c r="J12" i="1"/>
  <c r="H12" i="1"/>
  <c r="F12" i="1"/>
  <c r="C12" i="1"/>
  <c r="D12" i="1" s="1"/>
  <c r="I11" i="1"/>
  <c r="G11" i="1"/>
  <c r="H11" i="1" s="1"/>
  <c r="E11" i="1"/>
  <c r="C11" i="1"/>
  <c r="D11" i="1" s="1"/>
  <c r="B11" i="1"/>
  <c r="J11" i="1" s="1"/>
  <c r="J10" i="1"/>
  <c r="H10" i="1"/>
  <c r="F10" i="1"/>
  <c r="D10" i="1"/>
  <c r="J9" i="1"/>
  <c r="H9" i="1"/>
  <c r="F9" i="1"/>
  <c r="D9" i="1"/>
  <c r="H8" i="1"/>
  <c r="F8" i="1"/>
  <c r="D8" i="1"/>
  <c r="B8" i="1"/>
  <c r="J8" i="1" s="1"/>
  <c r="J7" i="1"/>
  <c r="H7" i="1"/>
  <c r="F7" i="1"/>
  <c r="D7" i="1"/>
  <c r="H6" i="1"/>
  <c r="F6" i="1"/>
  <c r="B6" i="1"/>
  <c r="D6" i="1" s="1"/>
  <c r="J5" i="1"/>
  <c r="H5" i="1"/>
  <c r="F5" i="1"/>
  <c r="D5" i="1"/>
  <c r="I4" i="1"/>
  <c r="J4" i="1" s="1"/>
  <c r="G4" i="1"/>
  <c r="H4" i="1" s="1"/>
  <c r="E4" i="1"/>
  <c r="F4" i="1" s="1"/>
  <c r="C4" i="1"/>
  <c r="D4" i="1" s="1"/>
  <c r="B4" i="1"/>
  <c r="B27" i="1" s="1"/>
  <c r="B29" i="1" s="1"/>
  <c r="C29" i="1" l="1"/>
  <c r="G29" i="1"/>
  <c r="E29" i="1"/>
  <c r="F11" i="1"/>
  <c r="F23" i="1"/>
  <c r="E27" i="1"/>
  <c r="I27" i="1"/>
  <c r="J6" i="1"/>
  <c r="C27" i="1"/>
  <c r="G27" i="1"/>
  <c r="I40" i="1" l="1"/>
  <c r="J27" i="1"/>
  <c r="H27" i="1"/>
  <c r="G40" i="1"/>
  <c r="F27" i="1"/>
  <c r="E40" i="1"/>
  <c r="C40" i="1"/>
  <c r="D27" i="1"/>
</calcChain>
</file>

<file path=xl/sharedStrings.xml><?xml version="1.0" encoding="utf-8"?>
<sst xmlns="http://schemas.openxmlformats.org/spreadsheetml/2006/main" count="76" uniqueCount="54">
  <si>
    <t>Plnění k 31.3.2018</t>
  </si>
  <si>
    <t>Plnění k 30.6.2018</t>
  </si>
  <si>
    <t>Plnění k 30.9.2017</t>
  </si>
  <si>
    <t>Plnění k 31.12.2017</t>
  </si>
  <si>
    <t xml:space="preserve">Poznámka </t>
  </si>
  <si>
    <t>Náklady</t>
  </si>
  <si>
    <t>Plán 2018 v Kč</t>
  </si>
  <si>
    <t>v Kč</t>
  </si>
  <si>
    <t>v %</t>
  </si>
  <si>
    <t>Smluvní závazky</t>
  </si>
  <si>
    <t>z toho: - PROXY - AUDIT, s.r.o. (odměna za kontroly u zpracovatele)</t>
  </si>
  <si>
    <t xml:space="preserve">            - SID (vedení sekretariátu)</t>
  </si>
  <si>
    <t xml:space="preserve">            - vedení účetnictví</t>
  </si>
  <si>
    <t>již se nebude měnit</t>
  </si>
  <si>
    <t xml:space="preserve">            - Benes Consulting Group s.r.o. (PR)</t>
  </si>
  <si>
    <t xml:space="preserve">            - Stopka (dohoda o provedení práce, 120 hod./rok)</t>
  </si>
  <si>
    <t xml:space="preserve">            - Slanina (dohoda o provedení práce, 60 hod./rok)</t>
  </si>
  <si>
    <t>Náklady na akce orgánů sdružení + semináře</t>
  </si>
  <si>
    <t>z toho: - pravidelná jednání, pracovní skupiny, neformální setkání</t>
  </si>
  <si>
    <t xml:space="preserve">            - výjezdní zasedání Rady</t>
  </si>
  <si>
    <t xml:space="preserve">            - výroční členská schůze (společenský program - divadlo)</t>
  </si>
  <si>
    <t>ACCIS - Association of Consumer Credit Information Suppliers</t>
  </si>
  <si>
    <t>z toho: - roční členský příspěvek</t>
  </si>
  <si>
    <t xml:space="preserve">            - účast na jednání (4x za rok)</t>
  </si>
  <si>
    <t>Externí odborníci</t>
  </si>
  <si>
    <t>z toho: - PR (tiskové konference, semináře, apod.)</t>
  </si>
  <si>
    <t xml:space="preserve">            - právní stanoviska</t>
  </si>
  <si>
    <t xml:space="preserve">            - překlady</t>
  </si>
  <si>
    <t xml:space="preserve">            - honoráře a analýzy</t>
  </si>
  <si>
    <t>Režijní náklady</t>
  </si>
  <si>
    <t>z toho: - poštovné</t>
  </si>
  <si>
    <t xml:space="preserve">            - vedení www stránek, domény</t>
  </si>
  <si>
    <t xml:space="preserve">            - ostatní režijní výdaje (bankovní poplatky, atd.)</t>
  </si>
  <si>
    <t>Náklady CELKEM</t>
  </si>
  <si>
    <t>Poznámka</t>
  </si>
  <si>
    <t>Výnosy</t>
  </si>
  <si>
    <t>Aktiva Sdružení převedená z roku 2017</t>
  </si>
  <si>
    <r>
      <t xml:space="preserve">Předpokládané úroky </t>
    </r>
    <r>
      <rPr>
        <sz val="8"/>
        <rFont val="Arial CE"/>
        <charset val="238"/>
      </rPr>
      <t>(z termínovaných vkladů / z běžného účtu)</t>
    </r>
  </si>
  <si>
    <t xml:space="preserve">Členské příspěvky </t>
  </si>
  <si>
    <r>
      <t xml:space="preserve"> </t>
    </r>
    <r>
      <rPr>
        <sz val="8"/>
        <rFont val="Arial CE"/>
        <charset val="238"/>
      </rPr>
      <t xml:space="preserve">        z toho: 33 řádní a 8 čekatelé á 50.000 + 16 přidružení á 25.000 </t>
    </r>
  </si>
  <si>
    <t>Výnosy CELKEM</t>
  </si>
  <si>
    <t>CELKEM  finanční prostředky k dispozici pro rok 2018</t>
  </si>
  <si>
    <t>Průběžný HV 2018</t>
  </si>
  <si>
    <t>k 31.12.2017</t>
  </si>
  <si>
    <t>k 31.03.2018</t>
  </si>
  <si>
    <t>k 30.06.2018</t>
  </si>
  <si>
    <t>k 30.09.2017</t>
  </si>
  <si>
    <t xml:space="preserve">Zůstatek na účtu </t>
  </si>
  <si>
    <t xml:space="preserve">Zůstatek v pokladně </t>
  </si>
  <si>
    <t xml:space="preserve">Celkem finančí prostředky </t>
  </si>
  <si>
    <t>Rozpočet na rok 2018 - plnění k 30.06.2018</t>
  </si>
  <si>
    <t>uskuteční se 20-21.9.2018</t>
  </si>
  <si>
    <t>Rezerva pro rok 2018</t>
  </si>
  <si>
    <r>
      <t xml:space="preserve">Dne 4.7.2018 uhradila 50.000,- Kč  členský příspěvek Moneta leasing s.r.o. řádný člen, </t>
    </r>
    <r>
      <rPr>
        <i/>
        <sz val="8"/>
        <color rgb="FFFF0000"/>
        <rFont val="Arial CE"/>
        <charset val="238"/>
      </rPr>
      <t>chybí úhrada 25.000,- Kč od Kontex Trade International, s.r.o.</t>
    </r>
    <r>
      <rPr>
        <i/>
        <sz val="8"/>
        <rFont val="Arial CE"/>
        <charset val="238"/>
      </rPr>
      <t xml:space="preserve"> přidružený člen. Oproti plánu navíc úhrada 50.000 Kč od Raiffeisen - Leasing, s.r.o. (čekatel na řádný členství)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</si>
</sst>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  <numFmt numFmtId="165" formatCode="_-* #,##0.00\ &quot;Kč&quot;_-;\-* #,##0.00\ &quot;Kč&quot;_-;_-* &quot;-&quot;\ &quot;Kč&quot;_-;_-@_-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i/>
      <sz val="8"/>
      <name val="Arial CE"/>
      <charset val="238"/>
    </font>
    <font>
      <i/>
      <sz val="9"/>
      <color rgb="FFFF0000"/>
      <name val="Arial CE"/>
      <charset val="238"/>
    </font>
    <font>
      <sz val="10"/>
      <name val="MS Sans Serif"/>
      <charset val="238"/>
    </font>
    <font>
      <sz val="9"/>
      <name val="Times New Roman"/>
      <family val="1"/>
      <charset val="238"/>
    </font>
    <font>
      <i/>
      <sz val="10"/>
      <name val="Arial CE"/>
      <charset val="238"/>
    </font>
    <font>
      <b/>
      <sz val="8"/>
      <name val="Arial CE"/>
      <charset val="238"/>
    </font>
    <font>
      <i/>
      <sz val="8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10"/>
      <color rgb="FF0000FF"/>
      <name val="Arial CE"/>
      <charset val="238"/>
    </font>
    <font>
      <i/>
      <sz val="9"/>
      <name val="Arial CE"/>
      <charset val="238"/>
    </font>
    <font>
      <b/>
      <sz val="10"/>
      <color indexed="10"/>
      <name val="Arial CE"/>
      <charset val="238"/>
    </font>
    <font>
      <i/>
      <sz val="10"/>
      <color rgb="FFFF0000"/>
      <name val="Arial CE"/>
      <charset val="238"/>
    </font>
    <font>
      <sz val="8"/>
      <color theme="1"/>
      <name val="Arial CE"/>
      <family val="2"/>
      <charset val="238"/>
    </font>
    <font>
      <sz val="10"/>
      <color rgb="FFFF0000"/>
      <name val="Arial CE"/>
      <charset val="238"/>
    </font>
    <font>
      <b/>
      <sz val="10"/>
      <color rgb="FF0070C0"/>
      <name val="Arial CE"/>
      <charset val="23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0" fillId="0" borderId="0"/>
    <xf numFmtId="0" fontId="10" fillId="0" borderId="0"/>
  </cellStyleXfs>
  <cellXfs count="259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Fill="1"/>
    <xf numFmtId="0" fontId="1" fillId="0" borderId="0" xfId="1" applyFill="1" applyBorder="1"/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2" fontId="3" fillId="2" borderId="8" xfId="1" applyNumberFormat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2" fontId="3" fillId="3" borderId="7" xfId="1" applyNumberFormat="1" applyFont="1" applyFill="1" applyBorder="1" applyAlignment="1">
      <alignment horizontal="center"/>
    </xf>
    <xf numFmtId="0" fontId="3" fillId="4" borderId="9" xfId="1" applyFont="1" applyFill="1" applyBorder="1" applyAlignment="1">
      <alignment horizontal="center"/>
    </xf>
    <xf numFmtId="2" fontId="3" fillId="4" borderId="7" xfId="1" applyNumberFormat="1" applyFont="1" applyFill="1" applyBorder="1" applyAlignment="1">
      <alignment horizontal="center"/>
    </xf>
    <xf numFmtId="0" fontId="3" fillId="5" borderId="7" xfId="1" applyFont="1" applyFill="1" applyBorder="1" applyAlignment="1">
      <alignment horizontal="center"/>
    </xf>
    <xf numFmtId="2" fontId="3" fillId="5" borderId="7" xfId="1" applyNumberFormat="1" applyFont="1" applyFill="1" applyBorder="1" applyAlignment="1">
      <alignment horizontal="center"/>
    </xf>
    <xf numFmtId="0" fontId="3" fillId="0" borderId="5" xfId="1" applyFont="1" applyBorder="1"/>
    <xf numFmtId="164" fontId="4" fillId="0" borderId="6" xfId="2" applyNumberFormat="1" applyFont="1" applyFill="1" applyBorder="1"/>
    <xf numFmtId="42" fontId="4" fillId="2" borderId="6" xfId="2" applyNumberFormat="1" applyFont="1" applyFill="1" applyBorder="1"/>
    <xf numFmtId="10" fontId="4" fillId="2" borderId="5" xfId="2" applyNumberFormat="1" applyFont="1" applyFill="1" applyBorder="1"/>
    <xf numFmtId="44" fontId="4" fillId="3" borderId="4" xfId="2" applyNumberFormat="1" applyFont="1" applyFill="1" applyBorder="1"/>
    <xf numFmtId="10" fontId="4" fillId="3" borderId="10" xfId="2" applyNumberFormat="1" applyFont="1" applyFill="1" applyBorder="1"/>
    <xf numFmtId="42" fontId="4" fillId="4" borderId="11" xfId="2" applyNumberFormat="1" applyFont="1" applyFill="1" applyBorder="1"/>
    <xf numFmtId="10" fontId="4" fillId="4" borderId="6" xfId="2" applyNumberFormat="1" applyFont="1" applyFill="1" applyBorder="1"/>
    <xf numFmtId="42" fontId="4" fillId="5" borderId="5" xfId="2" applyNumberFormat="1" applyFont="1" applyFill="1" applyBorder="1"/>
    <xf numFmtId="10" fontId="4" fillId="5" borderId="6" xfId="2" applyNumberFormat="1" applyFont="1" applyFill="1" applyBorder="1"/>
    <xf numFmtId="0" fontId="1" fillId="0" borderId="6" xfId="1" applyFont="1" applyBorder="1" applyAlignment="1">
      <alignment horizontal="left"/>
    </xf>
    <xf numFmtId="0" fontId="5" fillId="0" borderId="12" xfId="1" applyFont="1" applyBorder="1"/>
    <xf numFmtId="164" fontId="6" fillId="6" borderId="13" xfId="2" applyNumberFormat="1" applyFont="1" applyFill="1" applyBorder="1"/>
    <xf numFmtId="165" fontId="6" fillId="2" borderId="14" xfId="1" applyNumberFormat="1" applyFont="1" applyFill="1" applyBorder="1"/>
    <xf numFmtId="10" fontId="6" fillId="2" borderId="15" xfId="2" applyNumberFormat="1" applyFont="1" applyFill="1" applyBorder="1"/>
    <xf numFmtId="44" fontId="6" fillId="3" borderId="14" xfId="1" applyNumberFormat="1" applyFont="1" applyFill="1" applyBorder="1"/>
    <xf numFmtId="10" fontId="6" fillId="3" borderId="16" xfId="2" applyNumberFormat="1" applyFont="1" applyFill="1" applyBorder="1"/>
    <xf numFmtId="165" fontId="6" fillId="4" borderId="2" xfId="1" applyNumberFormat="1" applyFont="1" applyFill="1" applyBorder="1"/>
    <xf numFmtId="10" fontId="6" fillId="4" borderId="13" xfId="2" applyNumberFormat="1" applyFont="1" applyFill="1" applyBorder="1"/>
    <xf numFmtId="4" fontId="6" fillId="5" borderId="1" xfId="1" applyNumberFormat="1" applyFont="1" applyFill="1" applyBorder="1"/>
    <xf numFmtId="10" fontId="6" fillId="5" borderId="14" xfId="2" applyNumberFormat="1" applyFont="1" applyFill="1" applyBorder="1"/>
    <xf numFmtId="0" fontId="1" fillId="0" borderId="17" xfId="1" applyFont="1" applyBorder="1" applyAlignment="1">
      <alignment horizontal="left"/>
    </xf>
    <xf numFmtId="0" fontId="6" fillId="0" borderId="18" xfId="1" applyFont="1" applyBorder="1"/>
    <xf numFmtId="164" fontId="6" fillId="6" borderId="19" xfId="2" applyNumberFormat="1" applyFont="1" applyFill="1" applyBorder="1"/>
    <xf numFmtId="165" fontId="6" fillId="2" borderId="20" xfId="0" applyNumberFormat="1" applyFont="1" applyFill="1" applyBorder="1"/>
    <xf numFmtId="10" fontId="6" fillId="2" borderId="20" xfId="2" applyNumberFormat="1" applyFont="1" applyFill="1" applyBorder="1"/>
    <xf numFmtId="4" fontId="6" fillId="3" borderId="20" xfId="0" applyNumberFormat="1" applyFont="1" applyFill="1" applyBorder="1"/>
    <xf numFmtId="10" fontId="6" fillId="3" borderId="21" xfId="2" applyNumberFormat="1" applyFont="1" applyFill="1" applyBorder="1"/>
    <xf numFmtId="4" fontId="6" fillId="4" borderId="22" xfId="0" applyNumberFormat="1" applyFont="1" applyFill="1" applyBorder="1"/>
    <xf numFmtId="10" fontId="6" fillId="4" borderId="19" xfId="2" applyNumberFormat="1" applyFont="1" applyFill="1" applyBorder="1"/>
    <xf numFmtId="4" fontId="6" fillId="5" borderId="23" xfId="0" applyNumberFormat="1" applyFont="1" applyFill="1" applyBorder="1"/>
    <xf numFmtId="10" fontId="6" fillId="5" borderId="20" xfId="2" applyNumberFormat="1" applyFont="1" applyFill="1" applyBorder="1"/>
    <xf numFmtId="0" fontId="7" fillId="0" borderId="20" xfId="1" applyFont="1" applyBorder="1" applyAlignment="1">
      <alignment horizontal="left"/>
    </xf>
    <xf numFmtId="0" fontId="6" fillId="0" borderId="23" xfId="1" applyFont="1" applyBorder="1"/>
    <xf numFmtId="164" fontId="6" fillId="6" borderId="20" xfId="2" applyNumberFormat="1" applyFont="1" applyFill="1" applyBorder="1"/>
    <xf numFmtId="165" fontId="6" fillId="7" borderId="17" xfId="2" applyNumberFormat="1" applyFont="1" applyFill="1" applyBorder="1"/>
    <xf numFmtId="10" fontId="6" fillId="7" borderId="24" xfId="2" applyNumberFormat="1" applyFont="1" applyFill="1" applyBorder="1"/>
    <xf numFmtId="4" fontId="6" fillId="7" borderId="17" xfId="0" applyNumberFormat="1" applyFont="1" applyFill="1" applyBorder="1"/>
    <xf numFmtId="10" fontId="6" fillId="7" borderId="25" xfId="2" applyNumberFormat="1" applyFont="1" applyFill="1" applyBorder="1"/>
    <xf numFmtId="10" fontId="6" fillId="4" borderId="17" xfId="2" applyNumberFormat="1" applyFont="1" applyFill="1" applyBorder="1"/>
    <xf numFmtId="0" fontId="8" fillId="0" borderId="20" xfId="1" applyFont="1" applyFill="1" applyBorder="1" applyAlignment="1">
      <alignment horizontal="left"/>
    </xf>
    <xf numFmtId="164" fontId="6" fillId="6" borderId="17" xfId="2" applyNumberFormat="1" applyFont="1" applyFill="1" applyBorder="1"/>
    <xf numFmtId="10" fontId="6" fillId="2" borderId="12" xfId="2" applyNumberFormat="1" applyFont="1" applyFill="1" applyBorder="1"/>
    <xf numFmtId="10" fontId="6" fillId="3" borderId="25" xfId="2" applyNumberFormat="1" applyFont="1" applyFill="1" applyBorder="1"/>
    <xf numFmtId="0" fontId="9" fillId="0" borderId="20" xfId="1" applyFont="1" applyBorder="1" applyAlignment="1">
      <alignment horizontal="left"/>
    </xf>
    <xf numFmtId="10" fontId="6" fillId="2" borderId="23" xfId="2" applyNumberFormat="1" applyFont="1" applyFill="1" applyBorder="1"/>
    <xf numFmtId="10" fontId="6" fillId="3" borderId="26" xfId="2" applyNumberFormat="1" applyFont="1" applyFill="1" applyBorder="1"/>
    <xf numFmtId="10" fontId="6" fillId="4" borderId="20" xfId="2" applyNumberFormat="1" applyFont="1" applyFill="1" applyBorder="1"/>
    <xf numFmtId="165" fontId="6" fillId="2" borderId="27" xfId="1" applyNumberFormat="1" applyFont="1" applyFill="1" applyBorder="1"/>
    <xf numFmtId="4" fontId="6" fillId="3" borderId="27" xfId="0" applyNumberFormat="1" applyFont="1" applyFill="1" applyBorder="1"/>
    <xf numFmtId="10" fontId="6" fillId="5" borderId="13" xfId="2" applyNumberFormat="1" applyFont="1" applyFill="1" applyBorder="1"/>
    <xf numFmtId="0" fontId="9" fillId="0" borderId="13" xfId="1" applyFont="1" applyBorder="1" applyAlignment="1">
      <alignment horizontal="left"/>
    </xf>
    <xf numFmtId="165" fontId="4" fillId="2" borderId="4" xfId="2" applyNumberFormat="1" applyFont="1" applyFill="1" applyBorder="1"/>
    <xf numFmtId="44" fontId="4" fillId="3" borderId="6" xfId="2" applyNumberFormat="1" applyFont="1" applyFill="1" applyBorder="1"/>
    <xf numFmtId="165" fontId="4" fillId="4" borderId="11" xfId="2" applyNumberFormat="1" applyFont="1" applyFill="1" applyBorder="1"/>
    <xf numFmtId="165" fontId="4" fillId="5" borderId="5" xfId="2" applyNumberFormat="1" applyFont="1" applyFill="1" applyBorder="1"/>
    <xf numFmtId="0" fontId="7" fillId="0" borderId="6" xfId="1" applyFont="1" applyBorder="1" applyAlignment="1">
      <alignment horizontal="left"/>
    </xf>
    <xf numFmtId="164" fontId="6" fillId="6" borderId="12" xfId="2" applyNumberFormat="1" applyFont="1" applyFill="1" applyBorder="1"/>
    <xf numFmtId="4" fontId="11" fillId="2" borderId="14" xfId="3" applyNumberFormat="1" applyFont="1" applyFill="1" applyBorder="1"/>
    <xf numFmtId="10" fontId="6" fillId="2" borderId="24" xfId="2" applyNumberFormat="1" applyFont="1" applyFill="1" applyBorder="1"/>
    <xf numFmtId="4" fontId="6" fillId="3" borderId="17" xfId="0" applyNumberFormat="1" applyFont="1" applyFill="1" applyBorder="1"/>
    <xf numFmtId="0" fontId="7" fillId="0" borderId="17" xfId="1" applyFont="1" applyBorder="1" applyAlignment="1">
      <alignment horizontal="left"/>
    </xf>
    <xf numFmtId="0" fontId="5" fillId="0" borderId="18" xfId="1" applyFont="1" applyBorder="1"/>
    <xf numFmtId="164" fontId="6" fillId="6" borderId="23" xfId="2" applyNumberFormat="1" applyFont="1" applyFill="1" applyBorder="1"/>
    <xf numFmtId="4" fontId="11" fillId="2" borderId="20" xfId="3" applyNumberFormat="1" applyFont="1" applyFill="1" applyBorder="1"/>
    <xf numFmtId="0" fontId="5" fillId="0" borderId="23" xfId="1" applyFont="1" applyBorder="1"/>
    <xf numFmtId="4" fontId="11" fillId="7" borderId="27" xfId="3" applyNumberFormat="1" applyFont="1" applyFill="1" applyBorder="1"/>
    <xf numFmtId="4" fontId="6" fillId="7" borderId="20" xfId="0" applyNumberFormat="1" applyFont="1" applyFill="1" applyBorder="1"/>
    <xf numFmtId="0" fontId="13" fillId="8" borderId="5" xfId="1" applyFont="1" applyFill="1" applyBorder="1"/>
    <xf numFmtId="164" fontId="4" fillId="0" borderId="4" xfId="2" applyNumberFormat="1" applyFont="1" applyFill="1" applyBorder="1"/>
    <xf numFmtId="165" fontId="4" fillId="2" borderId="8" xfId="2" applyNumberFormat="1" applyFont="1" applyFill="1" applyBorder="1"/>
    <xf numFmtId="10" fontId="6" fillId="2" borderId="4" xfId="2" applyNumberFormat="1" applyFont="1" applyFill="1" applyBorder="1"/>
    <xf numFmtId="165" fontId="4" fillId="5" borderId="28" xfId="2" applyNumberFormat="1" applyFont="1" applyFill="1" applyBorder="1"/>
    <xf numFmtId="0" fontId="7" fillId="0" borderId="6" xfId="1" applyFont="1" applyFill="1" applyBorder="1" applyAlignment="1">
      <alignment horizontal="left"/>
    </xf>
    <xf numFmtId="164" fontId="6" fillId="6" borderId="14" xfId="2" applyNumberFormat="1" applyFont="1" applyFill="1" applyBorder="1"/>
    <xf numFmtId="4" fontId="11" fillId="7" borderId="29" xfId="4" applyNumberFormat="1" applyFont="1" applyFill="1" applyBorder="1"/>
    <xf numFmtId="10" fontId="6" fillId="7" borderId="14" xfId="2" applyNumberFormat="1" applyFont="1" applyFill="1" applyBorder="1"/>
    <xf numFmtId="0" fontId="5" fillId="8" borderId="15" xfId="1" applyFont="1" applyFill="1" applyBorder="1"/>
    <xf numFmtId="164" fontId="6" fillId="6" borderId="27" xfId="2" applyNumberFormat="1" applyFont="1" applyFill="1" applyBorder="1"/>
    <xf numFmtId="4" fontId="11" fillId="2" borderId="30" xfId="4" applyNumberFormat="1" applyFont="1" applyFill="1" applyBorder="1"/>
    <xf numFmtId="10" fontId="6" fillId="2" borderId="27" xfId="2" applyNumberFormat="1" applyFont="1" applyFill="1" applyBorder="1"/>
    <xf numFmtId="44" fontId="6" fillId="4" borderId="31" xfId="2" applyFont="1" applyFill="1" applyBorder="1"/>
    <xf numFmtId="4" fontId="6" fillId="5" borderId="32" xfId="2" applyNumberFormat="1" applyFont="1" applyFill="1" applyBorder="1"/>
    <xf numFmtId="0" fontId="12" fillId="0" borderId="19" xfId="1" applyFont="1" applyFill="1" applyBorder="1" applyAlignment="1">
      <alignment horizontal="left"/>
    </xf>
    <xf numFmtId="164" fontId="4" fillId="0" borderId="7" xfId="2" applyNumberFormat="1" applyFont="1" applyFill="1" applyBorder="1"/>
    <xf numFmtId="165" fontId="4" fillId="2" borderId="7" xfId="2" applyNumberFormat="1" applyFont="1" applyFill="1" applyBorder="1"/>
    <xf numFmtId="10" fontId="4" fillId="2" borderId="8" xfId="2" applyNumberFormat="1" applyFont="1" applyFill="1" applyBorder="1"/>
    <xf numFmtId="44" fontId="4" fillId="3" borderId="13" xfId="2" applyNumberFormat="1" applyFont="1" applyFill="1" applyBorder="1"/>
    <xf numFmtId="165" fontId="6" fillId="2" borderId="17" xfId="1" applyNumberFormat="1" applyFont="1" applyFill="1" applyBorder="1"/>
    <xf numFmtId="4" fontId="6" fillId="3" borderId="14" xfId="0" applyNumberFormat="1" applyFont="1" applyFill="1" applyBorder="1"/>
    <xf numFmtId="44" fontId="6" fillId="4" borderId="24" xfId="1" applyNumberFormat="1" applyFont="1" applyFill="1" applyBorder="1"/>
    <xf numFmtId="4" fontId="6" fillId="5" borderId="12" xfId="1" applyNumberFormat="1" applyFont="1" applyFill="1" applyBorder="1"/>
    <xf numFmtId="165" fontId="6" fillId="2" borderId="20" xfId="2" applyNumberFormat="1" applyFont="1" applyFill="1" applyBorder="1"/>
    <xf numFmtId="4" fontId="6" fillId="3" borderId="20" xfId="1" applyNumberFormat="1" applyFont="1" applyFill="1" applyBorder="1"/>
    <xf numFmtId="165" fontId="6" fillId="4" borderId="24" xfId="1" applyNumberFormat="1" applyFont="1" applyFill="1" applyBorder="1"/>
    <xf numFmtId="0" fontId="1" fillId="0" borderId="20" xfId="1" applyFont="1" applyBorder="1" applyAlignment="1">
      <alignment horizontal="left"/>
    </xf>
    <xf numFmtId="44" fontId="6" fillId="3" borderId="20" xfId="1" applyNumberFormat="1" applyFont="1" applyFill="1" applyBorder="1"/>
    <xf numFmtId="0" fontId="5" fillId="0" borderId="30" xfId="1" applyFont="1" applyBorder="1"/>
    <xf numFmtId="165" fontId="6" fillId="2" borderId="19" xfId="1" applyNumberFormat="1" applyFont="1" applyFill="1" applyBorder="1"/>
    <xf numFmtId="10" fontId="6" fillId="2" borderId="30" xfId="2" applyNumberFormat="1" applyFont="1" applyFill="1" applyBorder="1"/>
    <xf numFmtId="44" fontId="6" fillId="3" borderId="27" xfId="1" applyNumberFormat="1" applyFont="1" applyFill="1" applyBorder="1"/>
    <xf numFmtId="10" fontId="6" fillId="3" borderId="33" xfId="2" applyNumberFormat="1" applyFont="1" applyFill="1" applyBorder="1"/>
    <xf numFmtId="10" fontId="6" fillId="4" borderId="27" xfId="2" applyNumberFormat="1" applyFont="1" applyFill="1" applyBorder="1"/>
    <xf numFmtId="165" fontId="6" fillId="5" borderId="12" xfId="1" applyNumberFormat="1" applyFont="1" applyFill="1" applyBorder="1"/>
    <xf numFmtId="0" fontId="1" fillId="0" borderId="27" xfId="1" applyBorder="1" applyAlignment="1">
      <alignment horizontal="left"/>
    </xf>
    <xf numFmtId="165" fontId="4" fillId="2" borderId="6" xfId="2" applyNumberFormat="1" applyFont="1" applyFill="1" applyBorder="1"/>
    <xf numFmtId="165" fontId="6" fillId="2" borderId="17" xfId="2" applyNumberFormat="1" applyFont="1" applyFill="1" applyBorder="1"/>
    <xf numFmtId="165" fontId="6" fillId="4" borderId="24" xfId="2" applyNumberFormat="1" applyFont="1" applyFill="1" applyBorder="1"/>
    <xf numFmtId="4" fontId="6" fillId="5" borderId="12" xfId="2" applyNumberFormat="1" applyFont="1" applyFill="1" applyBorder="1"/>
    <xf numFmtId="0" fontId="14" fillId="0" borderId="17" xfId="1" applyFont="1" applyBorder="1" applyAlignment="1">
      <alignment horizontal="left" wrapText="1"/>
    </xf>
    <xf numFmtId="0" fontId="8" fillId="0" borderId="20" xfId="1" applyFont="1" applyBorder="1" applyAlignment="1">
      <alignment wrapText="1"/>
    </xf>
    <xf numFmtId="0" fontId="5" fillId="0" borderId="34" xfId="1" applyFont="1" applyBorder="1"/>
    <xf numFmtId="164" fontId="6" fillId="6" borderId="35" xfId="2" applyNumberFormat="1" applyFont="1" applyFill="1" applyBorder="1"/>
    <xf numFmtId="165" fontId="6" fillId="2" borderId="35" xfId="2" applyNumberFormat="1" applyFont="1" applyFill="1" applyBorder="1"/>
    <xf numFmtId="10" fontId="6" fillId="2" borderId="34" xfId="2" applyNumberFormat="1" applyFont="1" applyFill="1" applyBorder="1"/>
    <xf numFmtId="4" fontId="6" fillId="3" borderId="35" xfId="0" applyNumberFormat="1" applyFont="1" applyFill="1" applyBorder="1"/>
    <xf numFmtId="10" fontId="6" fillId="3" borderId="36" xfId="2" applyNumberFormat="1" applyFont="1" applyFill="1" applyBorder="1"/>
    <xf numFmtId="165" fontId="6" fillId="4" borderId="37" xfId="2" applyNumberFormat="1" applyFont="1" applyFill="1" applyBorder="1"/>
    <xf numFmtId="10" fontId="6" fillId="4" borderId="35" xfId="2" applyNumberFormat="1" applyFont="1" applyFill="1" applyBorder="1"/>
    <xf numFmtId="4" fontId="6" fillId="5" borderId="34" xfId="2" applyNumberFormat="1" applyFont="1" applyFill="1" applyBorder="1"/>
    <xf numFmtId="10" fontId="6" fillId="5" borderId="35" xfId="2" applyNumberFormat="1" applyFont="1" applyFill="1" applyBorder="1"/>
    <xf numFmtId="0" fontId="1" fillId="0" borderId="38" xfId="1" applyBorder="1"/>
    <xf numFmtId="0" fontId="3" fillId="0" borderId="8" xfId="1" applyFont="1" applyBorder="1"/>
    <xf numFmtId="42" fontId="15" fillId="9" borderId="7" xfId="2" applyNumberFormat="1" applyFont="1" applyFill="1" applyBorder="1"/>
    <xf numFmtId="165" fontId="15" fillId="2" borderId="7" xfId="2" applyNumberFormat="1" applyFont="1" applyFill="1" applyBorder="1"/>
    <xf numFmtId="10" fontId="4" fillId="2" borderId="8" xfId="1" applyNumberFormat="1" applyFont="1" applyFill="1" applyBorder="1"/>
    <xf numFmtId="44" fontId="15" fillId="3" borderId="7" xfId="2" applyNumberFormat="1" applyFont="1" applyFill="1" applyBorder="1"/>
    <xf numFmtId="10" fontId="4" fillId="3" borderId="9" xfId="2" applyNumberFormat="1" applyFont="1" applyFill="1" applyBorder="1"/>
    <xf numFmtId="165" fontId="15" fillId="4" borderId="39" xfId="2" applyNumberFormat="1" applyFont="1" applyFill="1" applyBorder="1"/>
    <xf numFmtId="10" fontId="4" fillId="4" borderId="7" xfId="2" applyNumberFormat="1" applyFont="1" applyFill="1" applyBorder="1"/>
    <xf numFmtId="165" fontId="15" fillId="5" borderId="8" xfId="2" applyNumberFormat="1" applyFont="1" applyFill="1" applyBorder="1"/>
    <xf numFmtId="10" fontId="4" fillId="5" borderId="7" xfId="2" applyNumberFormat="1" applyFont="1" applyFill="1" applyBorder="1"/>
    <xf numFmtId="44" fontId="1" fillId="0" borderId="7" xfId="1" applyNumberFormat="1" applyBorder="1"/>
    <xf numFmtId="0" fontId="6" fillId="0" borderId="0" xfId="1" applyFont="1" applyBorder="1"/>
    <xf numFmtId="44" fontId="6" fillId="0" borderId="0" xfId="2" applyFont="1" applyBorder="1"/>
    <xf numFmtId="10" fontId="6" fillId="0" borderId="0" xfId="2" applyNumberFormat="1" applyFont="1" applyBorder="1"/>
    <xf numFmtId="44" fontId="6" fillId="0" borderId="0" xfId="2" applyFont="1" applyFill="1" applyBorder="1"/>
    <xf numFmtId="10" fontId="6" fillId="0" borderId="0" xfId="2" applyNumberFormat="1" applyFont="1" applyFill="1" applyBorder="1"/>
    <xf numFmtId="0" fontId="16" fillId="0" borderId="5" xfId="1" applyFont="1" applyBorder="1"/>
    <xf numFmtId="165" fontId="16" fillId="9" borderId="6" xfId="2" applyNumberFormat="1" applyFont="1" applyFill="1" applyBorder="1"/>
    <xf numFmtId="165" fontId="16" fillId="10" borderId="6" xfId="2" applyNumberFormat="1" applyFont="1" applyFill="1" applyBorder="1"/>
    <xf numFmtId="165" fontId="16" fillId="11" borderId="6" xfId="2" applyNumberFormat="1" applyFont="1" applyFill="1" applyBorder="1"/>
    <xf numFmtId="44" fontId="1" fillId="0" borderId="0" xfId="1" applyNumberFormat="1"/>
    <xf numFmtId="165" fontId="16" fillId="4" borderId="6" xfId="2" applyNumberFormat="1" applyFont="1" applyFill="1" applyBorder="1"/>
    <xf numFmtId="165" fontId="16" fillId="0" borderId="0" xfId="2" applyNumberFormat="1" applyFont="1" applyFill="1" applyBorder="1"/>
    <xf numFmtId="0" fontId="17" fillId="0" borderId="0" xfId="1" applyFont="1" applyFill="1" applyBorder="1"/>
    <xf numFmtId="0" fontId="3" fillId="0" borderId="0" xfId="1" applyFont="1" applyBorder="1"/>
    <xf numFmtId="42" fontId="18" fillId="0" borderId="0" xfId="2" applyNumberFormat="1" applyFont="1" applyFill="1" applyBorder="1"/>
    <xf numFmtId="164" fontId="18" fillId="0" borderId="0" xfId="2" applyNumberFormat="1" applyFont="1" applyFill="1" applyBorder="1"/>
    <xf numFmtId="10" fontId="18" fillId="0" borderId="0" xfId="2" applyNumberFormat="1" applyFont="1" applyFill="1" applyBorder="1"/>
    <xf numFmtId="0" fontId="12" fillId="0" borderId="0" xfId="1" applyFont="1"/>
    <xf numFmtId="2" fontId="3" fillId="2" borderId="7" xfId="1" applyNumberFormat="1" applyFont="1" applyFill="1" applyBorder="1" applyAlignment="1">
      <alignment horizontal="center"/>
    </xf>
    <xf numFmtId="0" fontId="3" fillId="4" borderId="7" xfId="1" applyFont="1" applyFill="1" applyBorder="1" applyAlignment="1">
      <alignment horizontal="center"/>
    </xf>
    <xf numFmtId="0" fontId="3" fillId="0" borderId="12" xfId="1" applyFont="1" applyBorder="1"/>
    <xf numFmtId="165" fontId="19" fillId="0" borderId="17" xfId="2" applyNumberFormat="1" applyFont="1" applyFill="1" applyBorder="1"/>
    <xf numFmtId="44" fontId="6" fillId="12" borderId="25" xfId="1" applyNumberFormat="1" applyFont="1" applyFill="1" applyBorder="1"/>
    <xf numFmtId="10" fontId="6" fillId="12" borderId="25" xfId="2" applyNumberFormat="1" applyFont="1" applyFill="1" applyBorder="1"/>
    <xf numFmtId="44" fontId="1" fillId="12" borderId="25" xfId="1" applyNumberFormat="1" applyFill="1" applyBorder="1"/>
    <xf numFmtId="0" fontId="1" fillId="0" borderId="25" xfId="1" applyBorder="1" applyAlignment="1">
      <alignment horizontal="left"/>
    </xf>
    <xf numFmtId="0" fontId="4" fillId="0" borderId="23" xfId="1" applyFont="1" applyBorder="1"/>
    <xf numFmtId="42" fontId="12" fillId="0" borderId="20" xfId="2" applyNumberFormat="1" applyFont="1" applyBorder="1"/>
    <xf numFmtId="44" fontId="1" fillId="2" borderId="20" xfId="1" applyNumberFormat="1" applyFont="1" applyFill="1" applyBorder="1"/>
    <xf numFmtId="44" fontId="1" fillId="3" borderId="20" xfId="1" applyNumberFormat="1" applyFont="1" applyFill="1" applyBorder="1"/>
    <xf numFmtId="44" fontId="1" fillId="4" borderId="20" xfId="1" applyNumberFormat="1" applyFont="1" applyFill="1" applyBorder="1"/>
    <xf numFmtId="10" fontId="6" fillId="13" borderId="25" xfId="2" applyNumberFormat="1" applyFont="1" applyFill="1" applyBorder="1"/>
    <xf numFmtId="44" fontId="1" fillId="5" borderId="20" xfId="1" applyNumberFormat="1" applyFont="1" applyFill="1" applyBorder="1"/>
    <xf numFmtId="0" fontId="19" fillId="0" borderId="19" xfId="1" applyFont="1" applyFill="1" applyBorder="1" applyAlignment="1">
      <alignment vertical="top" wrapText="1"/>
    </xf>
    <xf numFmtId="0" fontId="3" fillId="0" borderId="18" xfId="1" applyFont="1" applyBorder="1"/>
    <xf numFmtId="42" fontId="4" fillId="9" borderId="20" xfId="1" applyNumberFormat="1" applyFont="1" applyFill="1" applyBorder="1"/>
    <xf numFmtId="44" fontId="4" fillId="2" borderId="20" xfId="1" applyNumberFormat="1" applyFont="1" applyFill="1" applyBorder="1"/>
    <xf numFmtId="10" fontId="4" fillId="2" borderId="20" xfId="1" applyNumberFormat="1" applyFont="1" applyFill="1" applyBorder="1"/>
    <xf numFmtId="44" fontId="4" fillId="3" borderId="20" xfId="1" applyNumberFormat="1" applyFont="1" applyFill="1" applyBorder="1"/>
    <xf numFmtId="10" fontId="4" fillId="3" borderId="25" xfId="2" applyNumberFormat="1" applyFont="1" applyFill="1" applyBorder="1"/>
    <xf numFmtId="44" fontId="4" fillId="4" borderId="20" xfId="1" applyNumberFormat="1" applyFont="1" applyFill="1" applyBorder="1"/>
    <xf numFmtId="10" fontId="4" fillId="13" borderId="25" xfId="2" applyNumberFormat="1" applyFont="1" applyFill="1" applyBorder="1"/>
    <xf numFmtId="44" fontId="4" fillId="5" borderId="20" xfId="1" applyNumberFormat="1" applyFont="1" applyFill="1" applyBorder="1"/>
    <xf numFmtId="10" fontId="4" fillId="5" borderId="25" xfId="2" applyNumberFormat="1" applyFont="1" applyFill="1" applyBorder="1"/>
    <xf numFmtId="42" fontId="5" fillId="0" borderId="35" xfId="2" applyNumberFormat="1" applyFont="1" applyBorder="1"/>
    <xf numFmtId="0" fontId="1" fillId="12" borderId="35" xfId="1" applyFill="1" applyBorder="1"/>
    <xf numFmtId="10" fontId="6" fillId="12" borderId="35" xfId="2" applyNumberFormat="1" applyFont="1" applyFill="1" applyBorder="1"/>
    <xf numFmtId="10" fontId="6" fillId="12" borderId="36" xfId="2" applyNumberFormat="1" applyFont="1" applyFill="1" applyBorder="1"/>
    <xf numFmtId="0" fontId="3" fillId="0" borderId="8" xfId="1" applyFont="1" applyBorder="1" applyAlignment="1">
      <alignment horizontal="left"/>
    </xf>
    <xf numFmtId="42" fontId="16" fillId="9" borderId="7" xfId="1" applyNumberFormat="1" applyFont="1" applyFill="1" applyBorder="1"/>
    <xf numFmtId="44" fontId="16" fillId="2" borderId="7" xfId="1" applyNumberFormat="1" applyFont="1" applyFill="1" applyBorder="1"/>
    <xf numFmtId="10" fontId="4" fillId="2" borderId="7" xfId="1" applyNumberFormat="1" applyFont="1" applyFill="1" applyBorder="1"/>
    <xf numFmtId="44" fontId="16" fillId="3" borderId="7" xfId="1" applyNumberFormat="1" applyFont="1" applyFill="1" applyBorder="1"/>
    <xf numFmtId="44" fontId="16" fillId="4" borderId="7" xfId="1" applyNumberFormat="1" applyFont="1" applyFill="1" applyBorder="1"/>
    <xf numFmtId="10" fontId="4" fillId="13" borderId="9" xfId="2" applyNumberFormat="1" applyFont="1" applyFill="1" applyBorder="1"/>
    <xf numFmtId="44" fontId="16" fillId="5" borderId="7" xfId="1" applyNumberFormat="1" applyFont="1" applyFill="1" applyBorder="1"/>
    <xf numFmtId="10" fontId="4" fillId="5" borderId="9" xfId="2" applyNumberFormat="1" applyFont="1" applyFill="1" applyBorder="1"/>
    <xf numFmtId="0" fontId="1" fillId="0" borderId="9" xfId="1" applyBorder="1"/>
    <xf numFmtId="0" fontId="16" fillId="0" borderId="8" xfId="1" applyFont="1" applyBorder="1"/>
    <xf numFmtId="42" fontId="16" fillId="0" borderId="7" xfId="1" applyNumberFormat="1" applyFont="1" applyFill="1" applyBorder="1"/>
    <xf numFmtId="164" fontId="16" fillId="0" borderId="0" xfId="1" applyNumberFormat="1" applyFont="1" applyFill="1" applyBorder="1"/>
    <xf numFmtId="10" fontId="4" fillId="0" borderId="0" xfId="1" applyNumberFormat="1" applyFont="1" applyFill="1" applyBorder="1"/>
    <xf numFmtId="0" fontId="16" fillId="0" borderId="0" xfId="1" applyFont="1" applyBorder="1"/>
    <xf numFmtId="0" fontId="4" fillId="0" borderId="6" xfId="1" applyFont="1" applyBorder="1"/>
    <xf numFmtId="42" fontId="21" fillId="0" borderId="0" xfId="1" applyNumberFormat="1" applyFont="1" applyFill="1" applyBorder="1"/>
    <xf numFmtId="44" fontId="15" fillId="2" borderId="6" xfId="1" applyNumberFormat="1" applyFont="1" applyFill="1" applyBorder="1"/>
    <xf numFmtId="44" fontId="16" fillId="3" borderId="6" xfId="1" applyNumberFormat="1" applyFont="1" applyFill="1" applyBorder="1"/>
    <xf numFmtId="44" fontId="16" fillId="4" borderId="6" xfId="1" applyNumberFormat="1" applyFont="1" applyFill="1" applyBorder="1"/>
    <xf numFmtId="44" fontId="16" fillId="5" borderId="6" xfId="1" applyNumberFormat="1" applyFont="1" applyFill="1" applyBorder="1"/>
    <xf numFmtId="0" fontId="1" fillId="0" borderId="0" xfId="1" applyBorder="1"/>
    <xf numFmtId="44" fontId="22" fillId="0" borderId="0" xfId="1" applyNumberFormat="1" applyFont="1" applyFill="1" applyBorder="1"/>
    <xf numFmtId="44" fontId="4" fillId="5" borderId="6" xfId="1" applyNumberFormat="1" applyFont="1" applyFill="1" applyBorder="1" applyAlignment="1">
      <alignment horizontal="center"/>
    </xf>
    <xf numFmtId="44" fontId="4" fillId="2" borderId="6" xfId="1" applyNumberFormat="1" applyFont="1" applyFill="1" applyBorder="1" applyAlignment="1">
      <alignment horizontal="center"/>
    </xf>
    <xf numFmtId="44" fontId="4" fillId="3" borderId="6" xfId="1" applyNumberFormat="1" applyFont="1" applyFill="1" applyBorder="1" applyAlignment="1">
      <alignment horizontal="center"/>
    </xf>
    <xf numFmtId="44" fontId="4" fillId="4" borderId="6" xfId="1" applyNumberFormat="1" applyFont="1" applyFill="1" applyBorder="1" applyAlignment="1">
      <alignment horizontal="center"/>
    </xf>
    <xf numFmtId="0" fontId="4" fillId="0" borderId="0" xfId="1" applyFont="1" applyBorder="1"/>
    <xf numFmtId="44" fontId="1" fillId="5" borderId="17" xfId="1" applyNumberFormat="1" applyFill="1" applyBorder="1"/>
    <xf numFmtId="44" fontId="1" fillId="2" borderId="17" xfId="1" applyNumberFormat="1" applyFill="1" applyBorder="1"/>
    <xf numFmtId="44" fontId="1" fillId="3" borderId="17" xfId="1" applyNumberFormat="1" applyFill="1" applyBorder="1"/>
    <xf numFmtId="44" fontId="1" fillId="4" borderId="17" xfId="1" applyNumberFormat="1" applyFill="1" applyBorder="1"/>
    <xf numFmtId="44" fontId="1" fillId="0" borderId="0" xfId="1" applyNumberFormat="1" applyFill="1" applyBorder="1"/>
    <xf numFmtId="44" fontId="1" fillId="2" borderId="20" xfId="1" applyNumberFormat="1" applyFill="1" applyBorder="1"/>
    <xf numFmtId="44" fontId="1" fillId="3" borderId="20" xfId="1" applyNumberFormat="1" applyFill="1" applyBorder="1"/>
    <xf numFmtId="44" fontId="1" fillId="4" borderId="20" xfId="1" applyNumberFormat="1" applyFill="1" applyBorder="1"/>
    <xf numFmtId="44" fontId="4" fillId="5" borderId="6" xfId="1" applyNumberFormat="1" applyFont="1" applyFill="1" applyBorder="1"/>
    <xf numFmtId="44" fontId="4" fillId="2" borderId="6" xfId="1" applyNumberFormat="1" applyFont="1" applyFill="1" applyBorder="1"/>
    <xf numFmtId="44" fontId="4" fillId="3" borderId="6" xfId="1" applyNumberFormat="1" applyFont="1" applyFill="1" applyBorder="1"/>
    <xf numFmtId="44" fontId="4" fillId="4" borderId="6" xfId="1" applyNumberFormat="1" applyFont="1" applyFill="1" applyBorder="1"/>
    <xf numFmtId="44" fontId="4" fillId="0" borderId="0" xfId="1" applyNumberFormat="1" applyFont="1" applyFill="1" applyBorder="1"/>
    <xf numFmtId="44" fontId="4" fillId="0" borderId="0" xfId="1" applyNumberFormat="1" applyFont="1" applyBorder="1" applyAlignment="1">
      <alignment horizontal="center"/>
    </xf>
    <xf numFmtId="44" fontId="4" fillId="0" borderId="0" xfId="1" applyNumberFormat="1" applyFont="1" applyAlignment="1">
      <alignment horizontal="center"/>
    </xf>
    <xf numFmtId="44" fontId="4" fillId="0" borderId="0" xfId="1" applyNumberFormat="1" applyFont="1" applyFill="1" applyAlignment="1">
      <alignment horizontal="center"/>
    </xf>
    <xf numFmtId="44" fontId="1" fillId="0" borderId="0" xfId="1" applyNumberFormat="1" applyFill="1"/>
    <xf numFmtId="10" fontId="6" fillId="2" borderId="26" xfId="2" applyNumberFormat="1" applyFont="1" applyFill="1" applyBorder="1"/>
    <xf numFmtId="0" fontId="8" fillId="0" borderId="19" xfId="1" applyFont="1" applyFill="1" applyBorder="1" applyAlignment="1">
      <alignment horizontal="left" vertical="top" wrapText="1"/>
    </xf>
    <xf numFmtId="0" fontId="8" fillId="0" borderId="38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/>
    </xf>
    <xf numFmtId="0" fontId="3" fillId="5" borderId="3" xfId="1" applyFont="1" applyFill="1" applyBorder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10" fontId="6" fillId="3" borderId="20" xfId="2" applyNumberFormat="1" applyFont="1" applyFill="1" applyBorder="1"/>
    <xf numFmtId="0" fontId="20" fillId="0" borderId="34" xfId="1" applyFont="1" applyFill="1" applyBorder="1" applyAlignment="1">
      <alignment vertical="center"/>
    </xf>
  </cellXfs>
  <cellStyles count="5">
    <cellStyle name="měny 2" xfId="2"/>
    <cellStyle name="Normální" xfId="0" builtinId="0"/>
    <cellStyle name="normální 2" xfId="1"/>
    <cellStyle name="Normální 6" xfId="4"/>
    <cellStyle name="Normální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tabSelected="1" workbookViewId="0">
      <selection activeCell="K35" sqref="K35:K36"/>
    </sheetView>
  </sheetViews>
  <sheetFormatPr defaultRowHeight="12.75" x14ac:dyDescent="0.2"/>
  <cols>
    <col min="1" max="1" width="53.140625" style="2" customWidth="1"/>
    <col min="2" max="2" width="16.5703125" style="2" customWidth="1"/>
    <col min="3" max="3" width="16" style="2" customWidth="1"/>
    <col min="4" max="4" width="7.28515625" style="2" customWidth="1"/>
    <col min="5" max="5" width="16" style="3" customWidth="1"/>
    <col min="6" max="6" width="8.28515625" style="2" customWidth="1"/>
    <col min="7" max="7" width="16" style="2" hidden="1" customWidth="1"/>
    <col min="8" max="8" width="11.85546875" style="2" hidden="1" customWidth="1"/>
    <col min="9" max="9" width="17.28515625" style="2" hidden="1" customWidth="1"/>
    <col min="10" max="10" width="11.5703125" style="2" hidden="1" customWidth="1"/>
    <col min="11" max="11" width="62.5703125" style="2" customWidth="1"/>
    <col min="12" max="13" width="8.85546875" style="4"/>
    <col min="14" max="248" width="8.85546875" style="2"/>
    <col min="249" max="249" width="50.7109375" style="2" customWidth="1"/>
    <col min="250" max="250" width="19.140625" style="2" customWidth="1"/>
    <col min="251" max="251" width="19.85546875" style="2" customWidth="1"/>
    <col min="252" max="252" width="12" style="2" customWidth="1"/>
    <col min="253" max="253" width="18.28515625" style="2" customWidth="1"/>
    <col min="254" max="254" width="14.5703125" style="2" customWidth="1"/>
    <col min="255" max="255" width="19.85546875" style="2" customWidth="1"/>
    <col min="256" max="256" width="23.42578125" style="2" customWidth="1"/>
    <col min="257" max="257" width="18.42578125" style="2" customWidth="1"/>
    <col min="258" max="258" width="14.5703125" style="2" customWidth="1"/>
    <col min="259" max="259" width="55.5703125" style="2" customWidth="1"/>
    <col min="260" max="504" width="8.85546875" style="2"/>
    <col min="505" max="505" width="50.7109375" style="2" customWidth="1"/>
    <col min="506" max="506" width="19.140625" style="2" customWidth="1"/>
    <col min="507" max="507" width="19.85546875" style="2" customWidth="1"/>
    <col min="508" max="508" width="12" style="2" customWidth="1"/>
    <col min="509" max="509" width="18.28515625" style="2" customWidth="1"/>
    <col min="510" max="510" width="14.5703125" style="2" customWidth="1"/>
    <col min="511" max="511" width="19.85546875" style="2" customWidth="1"/>
    <col min="512" max="512" width="23.42578125" style="2" customWidth="1"/>
    <col min="513" max="513" width="18.42578125" style="2" customWidth="1"/>
    <col min="514" max="514" width="14.5703125" style="2" customWidth="1"/>
    <col min="515" max="515" width="55.5703125" style="2" customWidth="1"/>
    <col min="516" max="760" width="8.85546875" style="2"/>
    <col min="761" max="761" width="50.7109375" style="2" customWidth="1"/>
    <col min="762" max="762" width="19.140625" style="2" customWidth="1"/>
    <col min="763" max="763" width="19.85546875" style="2" customWidth="1"/>
    <col min="764" max="764" width="12" style="2" customWidth="1"/>
    <col min="765" max="765" width="18.28515625" style="2" customWidth="1"/>
    <col min="766" max="766" width="14.5703125" style="2" customWidth="1"/>
    <col min="767" max="767" width="19.85546875" style="2" customWidth="1"/>
    <col min="768" max="768" width="23.42578125" style="2" customWidth="1"/>
    <col min="769" max="769" width="18.42578125" style="2" customWidth="1"/>
    <col min="770" max="770" width="14.5703125" style="2" customWidth="1"/>
    <col min="771" max="771" width="55.5703125" style="2" customWidth="1"/>
    <col min="772" max="1016" width="8.85546875" style="2"/>
    <col min="1017" max="1017" width="50.7109375" style="2" customWidth="1"/>
    <col min="1018" max="1018" width="19.140625" style="2" customWidth="1"/>
    <col min="1019" max="1019" width="19.85546875" style="2" customWidth="1"/>
    <col min="1020" max="1020" width="12" style="2" customWidth="1"/>
    <col min="1021" max="1021" width="18.28515625" style="2" customWidth="1"/>
    <col min="1022" max="1022" width="14.5703125" style="2" customWidth="1"/>
    <col min="1023" max="1023" width="19.85546875" style="2" customWidth="1"/>
    <col min="1024" max="1024" width="23.42578125" style="2" customWidth="1"/>
    <col min="1025" max="1025" width="18.42578125" style="2" customWidth="1"/>
    <col min="1026" max="1026" width="14.5703125" style="2" customWidth="1"/>
    <col min="1027" max="1027" width="55.5703125" style="2" customWidth="1"/>
    <col min="1028" max="1272" width="8.85546875" style="2"/>
    <col min="1273" max="1273" width="50.7109375" style="2" customWidth="1"/>
    <col min="1274" max="1274" width="19.140625" style="2" customWidth="1"/>
    <col min="1275" max="1275" width="19.85546875" style="2" customWidth="1"/>
    <col min="1276" max="1276" width="12" style="2" customWidth="1"/>
    <col min="1277" max="1277" width="18.28515625" style="2" customWidth="1"/>
    <col min="1278" max="1278" width="14.5703125" style="2" customWidth="1"/>
    <col min="1279" max="1279" width="19.85546875" style="2" customWidth="1"/>
    <col min="1280" max="1280" width="23.42578125" style="2" customWidth="1"/>
    <col min="1281" max="1281" width="18.42578125" style="2" customWidth="1"/>
    <col min="1282" max="1282" width="14.5703125" style="2" customWidth="1"/>
    <col min="1283" max="1283" width="55.5703125" style="2" customWidth="1"/>
    <col min="1284" max="1528" width="8.85546875" style="2"/>
    <col min="1529" max="1529" width="50.7109375" style="2" customWidth="1"/>
    <col min="1530" max="1530" width="19.140625" style="2" customWidth="1"/>
    <col min="1531" max="1531" width="19.85546875" style="2" customWidth="1"/>
    <col min="1532" max="1532" width="12" style="2" customWidth="1"/>
    <col min="1533" max="1533" width="18.28515625" style="2" customWidth="1"/>
    <col min="1534" max="1534" width="14.5703125" style="2" customWidth="1"/>
    <col min="1535" max="1535" width="19.85546875" style="2" customWidth="1"/>
    <col min="1536" max="1536" width="23.42578125" style="2" customWidth="1"/>
    <col min="1537" max="1537" width="18.42578125" style="2" customWidth="1"/>
    <col min="1538" max="1538" width="14.5703125" style="2" customWidth="1"/>
    <col min="1539" max="1539" width="55.5703125" style="2" customWidth="1"/>
    <col min="1540" max="1784" width="8.85546875" style="2"/>
    <col min="1785" max="1785" width="50.7109375" style="2" customWidth="1"/>
    <col min="1786" max="1786" width="19.140625" style="2" customWidth="1"/>
    <col min="1787" max="1787" width="19.85546875" style="2" customWidth="1"/>
    <col min="1788" max="1788" width="12" style="2" customWidth="1"/>
    <col min="1789" max="1789" width="18.28515625" style="2" customWidth="1"/>
    <col min="1790" max="1790" width="14.5703125" style="2" customWidth="1"/>
    <col min="1791" max="1791" width="19.85546875" style="2" customWidth="1"/>
    <col min="1792" max="1792" width="23.42578125" style="2" customWidth="1"/>
    <col min="1793" max="1793" width="18.42578125" style="2" customWidth="1"/>
    <col min="1794" max="1794" width="14.5703125" style="2" customWidth="1"/>
    <col min="1795" max="1795" width="55.5703125" style="2" customWidth="1"/>
    <col min="1796" max="2040" width="8.85546875" style="2"/>
    <col min="2041" max="2041" width="50.7109375" style="2" customWidth="1"/>
    <col min="2042" max="2042" width="19.140625" style="2" customWidth="1"/>
    <col min="2043" max="2043" width="19.85546875" style="2" customWidth="1"/>
    <col min="2044" max="2044" width="12" style="2" customWidth="1"/>
    <col min="2045" max="2045" width="18.28515625" style="2" customWidth="1"/>
    <col min="2046" max="2046" width="14.5703125" style="2" customWidth="1"/>
    <col min="2047" max="2047" width="19.85546875" style="2" customWidth="1"/>
    <col min="2048" max="2048" width="23.42578125" style="2" customWidth="1"/>
    <col min="2049" max="2049" width="18.42578125" style="2" customWidth="1"/>
    <col min="2050" max="2050" width="14.5703125" style="2" customWidth="1"/>
    <col min="2051" max="2051" width="55.5703125" style="2" customWidth="1"/>
    <col min="2052" max="2296" width="8.85546875" style="2"/>
    <col min="2297" max="2297" width="50.7109375" style="2" customWidth="1"/>
    <col min="2298" max="2298" width="19.140625" style="2" customWidth="1"/>
    <col min="2299" max="2299" width="19.85546875" style="2" customWidth="1"/>
    <col min="2300" max="2300" width="12" style="2" customWidth="1"/>
    <col min="2301" max="2301" width="18.28515625" style="2" customWidth="1"/>
    <col min="2302" max="2302" width="14.5703125" style="2" customWidth="1"/>
    <col min="2303" max="2303" width="19.85546875" style="2" customWidth="1"/>
    <col min="2304" max="2304" width="23.42578125" style="2" customWidth="1"/>
    <col min="2305" max="2305" width="18.42578125" style="2" customWidth="1"/>
    <col min="2306" max="2306" width="14.5703125" style="2" customWidth="1"/>
    <col min="2307" max="2307" width="55.5703125" style="2" customWidth="1"/>
    <col min="2308" max="2552" width="8.85546875" style="2"/>
    <col min="2553" max="2553" width="50.7109375" style="2" customWidth="1"/>
    <col min="2554" max="2554" width="19.140625" style="2" customWidth="1"/>
    <col min="2555" max="2555" width="19.85546875" style="2" customWidth="1"/>
    <col min="2556" max="2556" width="12" style="2" customWidth="1"/>
    <col min="2557" max="2557" width="18.28515625" style="2" customWidth="1"/>
    <col min="2558" max="2558" width="14.5703125" style="2" customWidth="1"/>
    <col min="2559" max="2559" width="19.85546875" style="2" customWidth="1"/>
    <col min="2560" max="2560" width="23.42578125" style="2" customWidth="1"/>
    <col min="2561" max="2561" width="18.42578125" style="2" customWidth="1"/>
    <col min="2562" max="2562" width="14.5703125" style="2" customWidth="1"/>
    <col min="2563" max="2563" width="55.5703125" style="2" customWidth="1"/>
    <col min="2564" max="2808" width="8.85546875" style="2"/>
    <col min="2809" max="2809" width="50.7109375" style="2" customWidth="1"/>
    <col min="2810" max="2810" width="19.140625" style="2" customWidth="1"/>
    <col min="2811" max="2811" width="19.85546875" style="2" customWidth="1"/>
    <col min="2812" max="2812" width="12" style="2" customWidth="1"/>
    <col min="2813" max="2813" width="18.28515625" style="2" customWidth="1"/>
    <col min="2814" max="2814" width="14.5703125" style="2" customWidth="1"/>
    <col min="2815" max="2815" width="19.85546875" style="2" customWidth="1"/>
    <col min="2816" max="2816" width="23.42578125" style="2" customWidth="1"/>
    <col min="2817" max="2817" width="18.42578125" style="2" customWidth="1"/>
    <col min="2818" max="2818" width="14.5703125" style="2" customWidth="1"/>
    <col min="2819" max="2819" width="55.5703125" style="2" customWidth="1"/>
    <col min="2820" max="3064" width="8.85546875" style="2"/>
    <col min="3065" max="3065" width="50.7109375" style="2" customWidth="1"/>
    <col min="3066" max="3066" width="19.140625" style="2" customWidth="1"/>
    <col min="3067" max="3067" width="19.85546875" style="2" customWidth="1"/>
    <col min="3068" max="3068" width="12" style="2" customWidth="1"/>
    <col min="3069" max="3069" width="18.28515625" style="2" customWidth="1"/>
    <col min="3070" max="3070" width="14.5703125" style="2" customWidth="1"/>
    <col min="3071" max="3071" width="19.85546875" style="2" customWidth="1"/>
    <col min="3072" max="3072" width="23.42578125" style="2" customWidth="1"/>
    <col min="3073" max="3073" width="18.42578125" style="2" customWidth="1"/>
    <col min="3074" max="3074" width="14.5703125" style="2" customWidth="1"/>
    <col min="3075" max="3075" width="55.5703125" style="2" customWidth="1"/>
    <col min="3076" max="3320" width="8.85546875" style="2"/>
    <col min="3321" max="3321" width="50.7109375" style="2" customWidth="1"/>
    <col min="3322" max="3322" width="19.140625" style="2" customWidth="1"/>
    <col min="3323" max="3323" width="19.85546875" style="2" customWidth="1"/>
    <col min="3324" max="3324" width="12" style="2" customWidth="1"/>
    <col min="3325" max="3325" width="18.28515625" style="2" customWidth="1"/>
    <col min="3326" max="3326" width="14.5703125" style="2" customWidth="1"/>
    <col min="3327" max="3327" width="19.85546875" style="2" customWidth="1"/>
    <col min="3328" max="3328" width="23.42578125" style="2" customWidth="1"/>
    <col min="3329" max="3329" width="18.42578125" style="2" customWidth="1"/>
    <col min="3330" max="3330" width="14.5703125" style="2" customWidth="1"/>
    <col min="3331" max="3331" width="55.5703125" style="2" customWidth="1"/>
    <col min="3332" max="3576" width="8.85546875" style="2"/>
    <col min="3577" max="3577" width="50.7109375" style="2" customWidth="1"/>
    <col min="3578" max="3578" width="19.140625" style="2" customWidth="1"/>
    <col min="3579" max="3579" width="19.85546875" style="2" customWidth="1"/>
    <col min="3580" max="3580" width="12" style="2" customWidth="1"/>
    <col min="3581" max="3581" width="18.28515625" style="2" customWidth="1"/>
    <col min="3582" max="3582" width="14.5703125" style="2" customWidth="1"/>
    <col min="3583" max="3583" width="19.85546875" style="2" customWidth="1"/>
    <col min="3584" max="3584" width="23.42578125" style="2" customWidth="1"/>
    <col min="3585" max="3585" width="18.42578125" style="2" customWidth="1"/>
    <col min="3586" max="3586" width="14.5703125" style="2" customWidth="1"/>
    <col min="3587" max="3587" width="55.5703125" style="2" customWidth="1"/>
    <col min="3588" max="3832" width="8.85546875" style="2"/>
    <col min="3833" max="3833" width="50.7109375" style="2" customWidth="1"/>
    <col min="3834" max="3834" width="19.140625" style="2" customWidth="1"/>
    <col min="3835" max="3835" width="19.85546875" style="2" customWidth="1"/>
    <col min="3836" max="3836" width="12" style="2" customWidth="1"/>
    <col min="3837" max="3837" width="18.28515625" style="2" customWidth="1"/>
    <col min="3838" max="3838" width="14.5703125" style="2" customWidth="1"/>
    <col min="3839" max="3839" width="19.85546875" style="2" customWidth="1"/>
    <col min="3840" max="3840" width="23.42578125" style="2" customWidth="1"/>
    <col min="3841" max="3841" width="18.42578125" style="2" customWidth="1"/>
    <col min="3842" max="3842" width="14.5703125" style="2" customWidth="1"/>
    <col min="3843" max="3843" width="55.5703125" style="2" customWidth="1"/>
    <col min="3844" max="4088" width="8.85546875" style="2"/>
    <col min="4089" max="4089" width="50.7109375" style="2" customWidth="1"/>
    <col min="4090" max="4090" width="19.140625" style="2" customWidth="1"/>
    <col min="4091" max="4091" width="19.85546875" style="2" customWidth="1"/>
    <col min="4092" max="4092" width="12" style="2" customWidth="1"/>
    <col min="4093" max="4093" width="18.28515625" style="2" customWidth="1"/>
    <col min="4094" max="4094" width="14.5703125" style="2" customWidth="1"/>
    <col min="4095" max="4095" width="19.85546875" style="2" customWidth="1"/>
    <col min="4096" max="4096" width="23.42578125" style="2" customWidth="1"/>
    <col min="4097" max="4097" width="18.42578125" style="2" customWidth="1"/>
    <col min="4098" max="4098" width="14.5703125" style="2" customWidth="1"/>
    <col min="4099" max="4099" width="55.5703125" style="2" customWidth="1"/>
    <col min="4100" max="4344" width="8.85546875" style="2"/>
    <col min="4345" max="4345" width="50.7109375" style="2" customWidth="1"/>
    <col min="4346" max="4346" width="19.140625" style="2" customWidth="1"/>
    <col min="4347" max="4347" width="19.85546875" style="2" customWidth="1"/>
    <col min="4348" max="4348" width="12" style="2" customWidth="1"/>
    <col min="4349" max="4349" width="18.28515625" style="2" customWidth="1"/>
    <col min="4350" max="4350" width="14.5703125" style="2" customWidth="1"/>
    <col min="4351" max="4351" width="19.85546875" style="2" customWidth="1"/>
    <col min="4352" max="4352" width="23.42578125" style="2" customWidth="1"/>
    <col min="4353" max="4353" width="18.42578125" style="2" customWidth="1"/>
    <col min="4354" max="4354" width="14.5703125" style="2" customWidth="1"/>
    <col min="4355" max="4355" width="55.5703125" style="2" customWidth="1"/>
    <col min="4356" max="4600" width="8.85546875" style="2"/>
    <col min="4601" max="4601" width="50.7109375" style="2" customWidth="1"/>
    <col min="4602" max="4602" width="19.140625" style="2" customWidth="1"/>
    <col min="4603" max="4603" width="19.85546875" style="2" customWidth="1"/>
    <col min="4604" max="4604" width="12" style="2" customWidth="1"/>
    <col min="4605" max="4605" width="18.28515625" style="2" customWidth="1"/>
    <col min="4606" max="4606" width="14.5703125" style="2" customWidth="1"/>
    <col min="4607" max="4607" width="19.85546875" style="2" customWidth="1"/>
    <col min="4608" max="4608" width="23.42578125" style="2" customWidth="1"/>
    <col min="4609" max="4609" width="18.42578125" style="2" customWidth="1"/>
    <col min="4610" max="4610" width="14.5703125" style="2" customWidth="1"/>
    <col min="4611" max="4611" width="55.5703125" style="2" customWidth="1"/>
    <col min="4612" max="4856" width="8.85546875" style="2"/>
    <col min="4857" max="4857" width="50.7109375" style="2" customWidth="1"/>
    <col min="4858" max="4858" width="19.140625" style="2" customWidth="1"/>
    <col min="4859" max="4859" width="19.85546875" style="2" customWidth="1"/>
    <col min="4860" max="4860" width="12" style="2" customWidth="1"/>
    <col min="4861" max="4861" width="18.28515625" style="2" customWidth="1"/>
    <col min="4862" max="4862" width="14.5703125" style="2" customWidth="1"/>
    <col min="4863" max="4863" width="19.85546875" style="2" customWidth="1"/>
    <col min="4864" max="4864" width="23.42578125" style="2" customWidth="1"/>
    <col min="4865" max="4865" width="18.42578125" style="2" customWidth="1"/>
    <col min="4866" max="4866" width="14.5703125" style="2" customWidth="1"/>
    <col min="4867" max="4867" width="55.5703125" style="2" customWidth="1"/>
    <col min="4868" max="5112" width="8.85546875" style="2"/>
    <col min="5113" max="5113" width="50.7109375" style="2" customWidth="1"/>
    <col min="5114" max="5114" width="19.140625" style="2" customWidth="1"/>
    <col min="5115" max="5115" width="19.85546875" style="2" customWidth="1"/>
    <col min="5116" max="5116" width="12" style="2" customWidth="1"/>
    <col min="5117" max="5117" width="18.28515625" style="2" customWidth="1"/>
    <col min="5118" max="5118" width="14.5703125" style="2" customWidth="1"/>
    <col min="5119" max="5119" width="19.85546875" style="2" customWidth="1"/>
    <col min="5120" max="5120" width="23.42578125" style="2" customWidth="1"/>
    <col min="5121" max="5121" width="18.42578125" style="2" customWidth="1"/>
    <col min="5122" max="5122" width="14.5703125" style="2" customWidth="1"/>
    <col min="5123" max="5123" width="55.5703125" style="2" customWidth="1"/>
    <col min="5124" max="5368" width="8.85546875" style="2"/>
    <col min="5369" max="5369" width="50.7109375" style="2" customWidth="1"/>
    <col min="5370" max="5370" width="19.140625" style="2" customWidth="1"/>
    <col min="5371" max="5371" width="19.85546875" style="2" customWidth="1"/>
    <col min="5372" max="5372" width="12" style="2" customWidth="1"/>
    <col min="5373" max="5373" width="18.28515625" style="2" customWidth="1"/>
    <col min="5374" max="5374" width="14.5703125" style="2" customWidth="1"/>
    <col min="5375" max="5375" width="19.85546875" style="2" customWidth="1"/>
    <col min="5376" max="5376" width="23.42578125" style="2" customWidth="1"/>
    <col min="5377" max="5377" width="18.42578125" style="2" customWidth="1"/>
    <col min="5378" max="5378" width="14.5703125" style="2" customWidth="1"/>
    <col min="5379" max="5379" width="55.5703125" style="2" customWidth="1"/>
    <col min="5380" max="5624" width="8.85546875" style="2"/>
    <col min="5625" max="5625" width="50.7109375" style="2" customWidth="1"/>
    <col min="5626" max="5626" width="19.140625" style="2" customWidth="1"/>
    <col min="5627" max="5627" width="19.85546875" style="2" customWidth="1"/>
    <col min="5628" max="5628" width="12" style="2" customWidth="1"/>
    <col min="5629" max="5629" width="18.28515625" style="2" customWidth="1"/>
    <col min="5630" max="5630" width="14.5703125" style="2" customWidth="1"/>
    <col min="5631" max="5631" width="19.85546875" style="2" customWidth="1"/>
    <col min="5632" max="5632" width="23.42578125" style="2" customWidth="1"/>
    <col min="5633" max="5633" width="18.42578125" style="2" customWidth="1"/>
    <col min="5634" max="5634" width="14.5703125" style="2" customWidth="1"/>
    <col min="5635" max="5635" width="55.5703125" style="2" customWidth="1"/>
    <col min="5636" max="5880" width="8.85546875" style="2"/>
    <col min="5881" max="5881" width="50.7109375" style="2" customWidth="1"/>
    <col min="5882" max="5882" width="19.140625" style="2" customWidth="1"/>
    <col min="5883" max="5883" width="19.85546875" style="2" customWidth="1"/>
    <col min="5884" max="5884" width="12" style="2" customWidth="1"/>
    <col min="5885" max="5885" width="18.28515625" style="2" customWidth="1"/>
    <col min="5886" max="5886" width="14.5703125" style="2" customWidth="1"/>
    <col min="5887" max="5887" width="19.85546875" style="2" customWidth="1"/>
    <col min="5888" max="5888" width="23.42578125" style="2" customWidth="1"/>
    <col min="5889" max="5889" width="18.42578125" style="2" customWidth="1"/>
    <col min="5890" max="5890" width="14.5703125" style="2" customWidth="1"/>
    <col min="5891" max="5891" width="55.5703125" style="2" customWidth="1"/>
    <col min="5892" max="6136" width="8.85546875" style="2"/>
    <col min="6137" max="6137" width="50.7109375" style="2" customWidth="1"/>
    <col min="6138" max="6138" width="19.140625" style="2" customWidth="1"/>
    <col min="6139" max="6139" width="19.85546875" style="2" customWidth="1"/>
    <col min="6140" max="6140" width="12" style="2" customWidth="1"/>
    <col min="6141" max="6141" width="18.28515625" style="2" customWidth="1"/>
    <col min="6142" max="6142" width="14.5703125" style="2" customWidth="1"/>
    <col min="6143" max="6143" width="19.85546875" style="2" customWidth="1"/>
    <col min="6144" max="6144" width="23.42578125" style="2" customWidth="1"/>
    <col min="6145" max="6145" width="18.42578125" style="2" customWidth="1"/>
    <col min="6146" max="6146" width="14.5703125" style="2" customWidth="1"/>
    <col min="6147" max="6147" width="55.5703125" style="2" customWidth="1"/>
    <col min="6148" max="6392" width="8.85546875" style="2"/>
    <col min="6393" max="6393" width="50.7109375" style="2" customWidth="1"/>
    <col min="6394" max="6394" width="19.140625" style="2" customWidth="1"/>
    <col min="6395" max="6395" width="19.85546875" style="2" customWidth="1"/>
    <col min="6396" max="6396" width="12" style="2" customWidth="1"/>
    <col min="6397" max="6397" width="18.28515625" style="2" customWidth="1"/>
    <col min="6398" max="6398" width="14.5703125" style="2" customWidth="1"/>
    <col min="6399" max="6399" width="19.85546875" style="2" customWidth="1"/>
    <col min="6400" max="6400" width="23.42578125" style="2" customWidth="1"/>
    <col min="6401" max="6401" width="18.42578125" style="2" customWidth="1"/>
    <col min="6402" max="6402" width="14.5703125" style="2" customWidth="1"/>
    <col min="6403" max="6403" width="55.5703125" style="2" customWidth="1"/>
    <col min="6404" max="6648" width="8.85546875" style="2"/>
    <col min="6649" max="6649" width="50.7109375" style="2" customWidth="1"/>
    <col min="6650" max="6650" width="19.140625" style="2" customWidth="1"/>
    <col min="6651" max="6651" width="19.85546875" style="2" customWidth="1"/>
    <col min="6652" max="6652" width="12" style="2" customWidth="1"/>
    <col min="6653" max="6653" width="18.28515625" style="2" customWidth="1"/>
    <col min="6654" max="6654" width="14.5703125" style="2" customWidth="1"/>
    <col min="6655" max="6655" width="19.85546875" style="2" customWidth="1"/>
    <col min="6656" max="6656" width="23.42578125" style="2" customWidth="1"/>
    <col min="6657" max="6657" width="18.42578125" style="2" customWidth="1"/>
    <col min="6658" max="6658" width="14.5703125" style="2" customWidth="1"/>
    <col min="6659" max="6659" width="55.5703125" style="2" customWidth="1"/>
    <col min="6660" max="6904" width="8.85546875" style="2"/>
    <col min="6905" max="6905" width="50.7109375" style="2" customWidth="1"/>
    <col min="6906" max="6906" width="19.140625" style="2" customWidth="1"/>
    <col min="6907" max="6907" width="19.85546875" style="2" customWidth="1"/>
    <col min="6908" max="6908" width="12" style="2" customWidth="1"/>
    <col min="6909" max="6909" width="18.28515625" style="2" customWidth="1"/>
    <col min="6910" max="6910" width="14.5703125" style="2" customWidth="1"/>
    <col min="6911" max="6911" width="19.85546875" style="2" customWidth="1"/>
    <col min="6912" max="6912" width="23.42578125" style="2" customWidth="1"/>
    <col min="6913" max="6913" width="18.42578125" style="2" customWidth="1"/>
    <col min="6914" max="6914" width="14.5703125" style="2" customWidth="1"/>
    <col min="6915" max="6915" width="55.5703125" style="2" customWidth="1"/>
    <col min="6916" max="7160" width="8.85546875" style="2"/>
    <col min="7161" max="7161" width="50.7109375" style="2" customWidth="1"/>
    <col min="7162" max="7162" width="19.140625" style="2" customWidth="1"/>
    <col min="7163" max="7163" width="19.85546875" style="2" customWidth="1"/>
    <col min="7164" max="7164" width="12" style="2" customWidth="1"/>
    <col min="7165" max="7165" width="18.28515625" style="2" customWidth="1"/>
    <col min="7166" max="7166" width="14.5703125" style="2" customWidth="1"/>
    <col min="7167" max="7167" width="19.85546875" style="2" customWidth="1"/>
    <col min="7168" max="7168" width="23.42578125" style="2" customWidth="1"/>
    <col min="7169" max="7169" width="18.42578125" style="2" customWidth="1"/>
    <col min="7170" max="7170" width="14.5703125" style="2" customWidth="1"/>
    <col min="7171" max="7171" width="55.5703125" style="2" customWidth="1"/>
    <col min="7172" max="7416" width="8.85546875" style="2"/>
    <col min="7417" max="7417" width="50.7109375" style="2" customWidth="1"/>
    <col min="7418" max="7418" width="19.140625" style="2" customWidth="1"/>
    <col min="7419" max="7419" width="19.85546875" style="2" customWidth="1"/>
    <col min="7420" max="7420" width="12" style="2" customWidth="1"/>
    <col min="7421" max="7421" width="18.28515625" style="2" customWidth="1"/>
    <col min="7422" max="7422" width="14.5703125" style="2" customWidth="1"/>
    <col min="7423" max="7423" width="19.85546875" style="2" customWidth="1"/>
    <col min="7424" max="7424" width="23.42578125" style="2" customWidth="1"/>
    <col min="7425" max="7425" width="18.42578125" style="2" customWidth="1"/>
    <col min="7426" max="7426" width="14.5703125" style="2" customWidth="1"/>
    <col min="7427" max="7427" width="55.5703125" style="2" customWidth="1"/>
    <col min="7428" max="7672" width="8.85546875" style="2"/>
    <col min="7673" max="7673" width="50.7109375" style="2" customWidth="1"/>
    <col min="7674" max="7674" width="19.140625" style="2" customWidth="1"/>
    <col min="7675" max="7675" width="19.85546875" style="2" customWidth="1"/>
    <col min="7676" max="7676" width="12" style="2" customWidth="1"/>
    <col min="7677" max="7677" width="18.28515625" style="2" customWidth="1"/>
    <col min="7678" max="7678" width="14.5703125" style="2" customWidth="1"/>
    <col min="7679" max="7679" width="19.85546875" style="2" customWidth="1"/>
    <col min="7680" max="7680" width="23.42578125" style="2" customWidth="1"/>
    <col min="7681" max="7681" width="18.42578125" style="2" customWidth="1"/>
    <col min="7682" max="7682" width="14.5703125" style="2" customWidth="1"/>
    <col min="7683" max="7683" width="55.5703125" style="2" customWidth="1"/>
    <col min="7684" max="7928" width="8.85546875" style="2"/>
    <col min="7929" max="7929" width="50.7109375" style="2" customWidth="1"/>
    <col min="7930" max="7930" width="19.140625" style="2" customWidth="1"/>
    <col min="7931" max="7931" width="19.85546875" style="2" customWidth="1"/>
    <col min="7932" max="7932" width="12" style="2" customWidth="1"/>
    <col min="7933" max="7933" width="18.28515625" style="2" customWidth="1"/>
    <col min="7934" max="7934" width="14.5703125" style="2" customWidth="1"/>
    <col min="7935" max="7935" width="19.85546875" style="2" customWidth="1"/>
    <col min="7936" max="7936" width="23.42578125" style="2" customWidth="1"/>
    <col min="7937" max="7937" width="18.42578125" style="2" customWidth="1"/>
    <col min="7938" max="7938" width="14.5703125" style="2" customWidth="1"/>
    <col min="7939" max="7939" width="55.5703125" style="2" customWidth="1"/>
    <col min="7940" max="8184" width="8.85546875" style="2"/>
    <col min="8185" max="8185" width="50.7109375" style="2" customWidth="1"/>
    <col min="8186" max="8186" width="19.140625" style="2" customWidth="1"/>
    <col min="8187" max="8187" width="19.85546875" style="2" customWidth="1"/>
    <col min="8188" max="8188" width="12" style="2" customWidth="1"/>
    <col min="8189" max="8189" width="18.28515625" style="2" customWidth="1"/>
    <col min="8190" max="8190" width="14.5703125" style="2" customWidth="1"/>
    <col min="8191" max="8191" width="19.85546875" style="2" customWidth="1"/>
    <col min="8192" max="8192" width="23.42578125" style="2" customWidth="1"/>
    <col min="8193" max="8193" width="18.42578125" style="2" customWidth="1"/>
    <col min="8194" max="8194" width="14.5703125" style="2" customWidth="1"/>
    <col min="8195" max="8195" width="55.5703125" style="2" customWidth="1"/>
    <col min="8196" max="8440" width="8.85546875" style="2"/>
    <col min="8441" max="8441" width="50.7109375" style="2" customWidth="1"/>
    <col min="8442" max="8442" width="19.140625" style="2" customWidth="1"/>
    <col min="8443" max="8443" width="19.85546875" style="2" customWidth="1"/>
    <col min="8444" max="8444" width="12" style="2" customWidth="1"/>
    <col min="8445" max="8445" width="18.28515625" style="2" customWidth="1"/>
    <col min="8446" max="8446" width="14.5703125" style="2" customWidth="1"/>
    <col min="8447" max="8447" width="19.85546875" style="2" customWidth="1"/>
    <col min="8448" max="8448" width="23.42578125" style="2" customWidth="1"/>
    <col min="8449" max="8449" width="18.42578125" style="2" customWidth="1"/>
    <col min="8450" max="8450" width="14.5703125" style="2" customWidth="1"/>
    <col min="8451" max="8451" width="55.5703125" style="2" customWidth="1"/>
    <col min="8452" max="8696" width="8.85546875" style="2"/>
    <col min="8697" max="8697" width="50.7109375" style="2" customWidth="1"/>
    <col min="8698" max="8698" width="19.140625" style="2" customWidth="1"/>
    <col min="8699" max="8699" width="19.85546875" style="2" customWidth="1"/>
    <col min="8700" max="8700" width="12" style="2" customWidth="1"/>
    <col min="8701" max="8701" width="18.28515625" style="2" customWidth="1"/>
    <col min="8702" max="8702" width="14.5703125" style="2" customWidth="1"/>
    <col min="8703" max="8703" width="19.85546875" style="2" customWidth="1"/>
    <col min="8704" max="8704" width="23.42578125" style="2" customWidth="1"/>
    <col min="8705" max="8705" width="18.42578125" style="2" customWidth="1"/>
    <col min="8706" max="8706" width="14.5703125" style="2" customWidth="1"/>
    <col min="8707" max="8707" width="55.5703125" style="2" customWidth="1"/>
    <col min="8708" max="8952" width="8.85546875" style="2"/>
    <col min="8953" max="8953" width="50.7109375" style="2" customWidth="1"/>
    <col min="8954" max="8954" width="19.140625" style="2" customWidth="1"/>
    <col min="8955" max="8955" width="19.85546875" style="2" customWidth="1"/>
    <col min="8956" max="8956" width="12" style="2" customWidth="1"/>
    <col min="8957" max="8957" width="18.28515625" style="2" customWidth="1"/>
    <col min="8958" max="8958" width="14.5703125" style="2" customWidth="1"/>
    <col min="8959" max="8959" width="19.85546875" style="2" customWidth="1"/>
    <col min="8960" max="8960" width="23.42578125" style="2" customWidth="1"/>
    <col min="8961" max="8961" width="18.42578125" style="2" customWidth="1"/>
    <col min="8962" max="8962" width="14.5703125" style="2" customWidth="1"/>
    <col min="8963" max="8963" width="55.5703125" style="2" customWidth="1"/>
    <col min="8964" max="9208" width="8.85546875" style="2"/>
    <col min="9209" max="9209" width="50.7109375" style="2" customWidth="1"/>
    <col min="9210" max="9210" width="19.140625" style="2" customWidth="1"/>
    <col min="9211" max="9211" width="19.85546875" style="2" customWidth="1"/>
    <col min="9212" max="9212" width="12" style="2" customWidth="1"/>
    <col min="9213" max="9213" width="18.28515625" style="2" customWidth="1"/>
    <col min="9214" max="9214" width="14.5703125" style="2" customWidth="1"/>
    <col min="9215" max="9215" width="19.85546875" style="2" customWidth="1"/>
    <col min="9216" max="9216" width="23.42578125" style="2" customWidth="1"/>
    <col min="9217" max="9217" width="18.42578125" style="2" customWidth="1"/>
    <col min="9218" max="9218" width="14.5703125" style="2" customWidth="1"/>
    <col min="9219" max="9219" width="55.5703125" style="2" customWidth="1"/>
    <col min="9220" max="9464" width="8.85546875" style="2"/>
    <col min="9465" max="9465" width="50.7109375" style="2" customWidth="1"/>
    <col min="9466" max="9466" width="19.140625" style="2" customWidth="1"/>
    <col min="9467" max="9467" width="19.85546875" style="2" customWidth="1"/>
    <col min="9468" max="9468" width="12" style="2" customWidth="1"/>
    <col min="9469" max="9469" width="18.28515625" style="2" customWidth="1"/>
    <col min="9470" max="9470" width="14.5703125" style="2" customWidth="1"/>
    <col min="9471" max="9471" width="19.85546875" style="2" customWidth="1"/>
    <col min="9472" max="9472" width="23.42578125" style="2" customWidth="1"/>
    <col min="9473" max="9473" width="18.42578125" style="2" customWidth="1"/>
    <col min="9474" max="9474" width="14.5703125" style="2" customWidth="1"/>
    <col min="9475" max="9475" width="55.5703125" style="2" customWidth="1"/>
    <col min="9476" max="9720" width="8.85546875" style="2"/>
    <col min="9721" max="9721" width="50.7109375" style="2" customWidth="1"/>
    <col min="9722" max="9722" width="19.140625" style="2" customWidth="1"/>
    <col min="9723" max="9723" width="19.85546875" style="2" customWidth="1"/>
    <col min="9724" max="9724" width="12" style="2" customWidth="1"/>
    <col min="9725" max="9725" width="18.28515625" style="2" customWidth="1"/>
    <col min="9726" max="9726" width="14.5703125" style="2" customWidth="1"/>
    <col min="9727" max="9727" width="19.85546875" style="2" customWidth="1"/>
    <col min="9728" max="9728" width="23.42578125" style="2" customWidth="1"/>
    <col min="9729" max="9729" width="18.42578125" style="2" customWidth="1"/>
    <col min="9730" max="9730" width="14.5703125" style="2" customWidth="1"/>
    <col min="9731" max="9731" width="55.5703125" style="2" customWidth="1"/>
    <col min="9732" max="9976" width="8.85546875" style="2"/>
    <col min="9977" max="9977" width="50.7109375" style="2" customWidth="1"/>
    <col min="9978" max="9978" width="19.140625" style="2" customWidth="1"/>
    <col min="9979" max="9979" width="19.85546875" style="2" customWidth="1"/>
    <col min="9980" max="9980" width="12" style="2" customWidth="1"/>
    <col min="9981" max="9981" width="18.28515625" style="2" customWidth="1"/>
    <col min="9982" max="9982" width="14.5703125" style="2" customWidth="1"/>
    <col min="9983" max="9983" width="19.85546875" style="2" customWidth="1"/>
    <col min="9984" max="9984" width="23.42578125" style="2" customWidth="1"/>
    <col min="9985" max="9985" width="18.42578125" style="2" customWidth="1"/>
    <col min="9986" max="9986" width="14.5703125" style="2" customWidth="1"/>
    <col min="9987" max="9987" width="55.5703125" style="2" customWidth="1"/>
    <col min="9988" max="10232" width="8.85546875" style="2"/>
    <col min="10233" max="10233" width="50.7109375" style="2" customWidth="1"/>
    <col min="10234" max="10234" width="19.140625" style="2" customWidth="1"/>
    <col min="10235" max="10235" width="19.85546875" style="2" customWidth="1"/>
    <col min="10236" max="10236" width="12" style="2" customWidth="1"/>
    <col min="10237" max="10237" width="18.28515625" style="2" customWidth="1"/>
    <col min="10238" max="10238" width="14.5703125" style="2" customWidth="1"/>
    <col min="10239" max="10239" width="19.85546875" style="2" customWidth="1"/>
    <col min="10240" max="10240" width="23.42578125" style="2" customWidth="1"/>
    <col min="10241" max="10241" width="18.42578125" style="2" customWidth="1"/>
    <col min="10242" max="10242" width="14.5703125" style="2" customWidth="1"/>
    <col min="10243" max="10243" width="55.5703125" style="2" customWidth="1"/>
    <col min="10244" max="10488" width="8.85546875" style="2"/>
    <col min="10489" max="10489" width="50.7109375" style="2" customWidth="1"/>
    <col min="10490" max="10490" width="19.140625" style="2" customWidth="1"/>
    <col min="10491" max="10491" width="19.85546875" style="2" customWidth="1"/>
    <col min="10492" max="10492" width="12" style="2" customWidth="1"/>
    <col min="10493" max="10493" width="18.28515625" style="2" customWidth="1"/>
    <col min="10494" max="10494" width="14.5703125" style="2" customWidth="1"/>
    <col min="10495" max="10495" width="19.85546875" style="2" customWidth="1"/>
    <col min="10496" max="10496" width="23.42578125" style="2" customWidth="1"/>
    <col min="10497" max="10497" width="18.42578125" style="2" customWidth="1"/>
    <col min="10498" max="10498" width="14.5703125" style="2" customWidth="1"/>
    <col min="10499" max="10499" width="55.5703125" style="2" customWidth="1"/>
    <col min="10500" max="10744" width="8.85546875" style="2"/>
    <col min="10745" max="10745" width="50.7109375" style="2" customWidth="1"/>
    <col min="10746" max="10746" width="19.140625" style="2" customWidth="1"/>
    <col min="10747" max="10747" width="19.85546875" style="2" customWidth="1"/>
    <col min="10748" max="10748" width="12" style="2" customWidth="1"/>
    <col min="10749" max="10749" width="18.28515625" style="2" customWidth="1"/>
    <col min="10750" max="10750" width="14.5703125" style="2" customWidth="1"/>
    <col min="10751" max="10751" width="19.85546875" style="2" customWidth="1"/>
    <col min="10752" max="10752" width="23.42578125" style="2" customWidth="1"/>
    <col min="10753" max="10753" width="18.42578125" style="2" customWidth="1"/>
    <col min="10754" max="10754" width="14.5703125" style="2" customWidth="1"/>
    <col min="10755" max="10755" width="55.5703125" style="2" customWidth="1"/>
    <col min="10756" max="11000" width="8.85546875" style="2"/>
    <col min="11001" max="11001" width="50.7109375" style="2" customWidth="1"/>
    <col min="11002" max="11002" width="19.140625" style="2" customWidth="1"/>
    <col min="11003" max="11003" width="19.85546875" style="2" customWidth="1"/>
    <col min="11004" max="11004" width="12" style="2" customWidth="1"/>
    <col min="11005" max="11005" width="18.28515625" style="2" customWidth="1"/>
    <col min="11006" max="11006" width="14.5703125" style="2" customWidth="1"/>
    <col min="11007" max="11007" width="19.85546875" style="2" customWidth="1"/>
    <col min="11008" max="11008" width="23.42578125" style="2" customWidth="1"/>
    <col min="11009" max="11009" width="18.42578125" style="2" customWidth="1"/>
    <col min="11010" max="11010" width="14.5703125" style="2" customWidth="1"/>
    <col min="11011" max="11011" width="55.5703125" style="2" customWidth="1"/>
    <col min="11012" max="11256" width="8.85546875" style="2"/>
    <col min="11257" max="11257" width="50.7109375" style="2" customWidth="1"/>
    <col min="11258" max="11258" width="19.140625" style="2" customWidth="1"/>
    <col min="11259" max="11259" width="19.85546875" style="2" customWidth="1"/>
    <col min="11260" max="11260" width="12" style="2" customWidth="1"/>
    <col min="11261" max="11261" width="18.28515625" style="2" customWidth="1"/>
    <col min="11262" max="11262" width="14.5703125" style="2" customWidth="1"/>
    <col min="11263" max="11263" width="19.85546875" style="2" customWidth="1"/>
    <col min="11264" max="11264" width="23.42578125" style="2" customWidth="1"/>
    <col min="11265" max="11265" width="18.42578125" style="2" customWidth="1"/>
    <col min="11266" max="11266" width="14.5703125" style="2" customWidth="1"/>
    <col min="11267" max="11267" width="55.5703125" style="2" customWidth="1"/>
    <col min="11268" max="11512" width="8.85546875" style="2"/>
    <col min="11513" max="11513" width="50.7109375" style="2" customWidth="1"/>
    <col min="11514" max="11514" width="19.140625" style="2" customWidth="1"/>
    <col min="11515" max="11515" width="19.85546875" style="2" customWidth="1"/>
    <col min="11516" max="11516" width="12" style="2" customWidth="1"/>
    <col min="11517" max="11517" width="18.28515625" style="2" customWidth="1"/>
    <col min="11518" max="11518" width="14.5703125" style="2" customWidth="1"/>
    <col min="11519" max="11519" width="19.85546875" style="2" customWidth="1"/>
    <col min="11520" max="11520" width="23.42578125" style="2" customWidth="1"/>
    <col min="11521" max="11521" width="18.42578125" style="2" customWidth="1"/>
    <col min="11522" max="11522" width="14.5703125" style="2" customWidth="1"/>
    <col min="11523" max="11523" width="55.5703125" style="2" customWidth="1"/>
    <col min="11524" max="11768" width="8.85546875" style="2"/>
    <col min="11769" max="11769" width="50.7109375" style="2" customWidth="1"/>
    <col min="11770" max="11770" width="19.140625" style="2" customWidth="1"/>
    <col min="11771" max="11771" width="19.85546875" style="2" customWidth="1"/>
    <col min="11772" max="11772" width="12" style="2" customWidth="1"/>
    <col min="11773" max="11773" width="18.28515625" style="2" customWidth="1"/>
    <col min="11774" max="11774" width="14.5703125" style="2" customWidth="1"/>
    <col min="11775" max="11775" width="19.85546875" style="2" customWidth="1"/>
    <col min="11776" max="11776" width="23.42578125" style="2" customWidth="1"/>
    <col min="11777" max="11777" width="18.42578125" style="2" customWidth="1"/>
    <col min="11778" max="11778" width="14.5703125" style="2" customWidth="1"/>
    <col min="11779" max="11779" width="55.5703125" style="2" customWidth="1"/>
    <col min="11780" max="12024" width="8.85546875" style="2"/>
    <col min="12025" max="12025" width="50.7109375" style="2" customWidth="1"/>
    <col min="12026" max="12026" width="19.140625" style="2" customWidth="1"/>
    <col min="12027" max="12027" width="19.85546875" style="2" customWidth="1"/>
    <col min="12028" max="12028" width="12" style="2" customWidth="1"/>
    <col min="12029" max="12029" width="18.28515625" style="2" customWidth="1"/>
    <col min="12030" max="12030" width="14.5703125" style="2" customWidth="1"/>
    <col min="12031" max="12031" width="19.85546875" style="2" customWidth="1"/>
    <col min="12032" max="12032" width="23.42578125" style="2" customWidth="1"/>
    <col min="12033" max="12033" width="18.42578125" style="2" customWidth="1"/>
    <col min="12034" max="12034" width="14.5703125" style="2" customWidth="1"/>
    <col min="12035" max="12035" width="55.5703125" style="2" customWidth="1"/>
    <col min="12036" max="12280" width="8.85546875" style="2"/>
    <col min="12281" max="12281" width="50.7109375" style="2" customWidth="1"/>
    <col min="12282" max="12282" width="19.140625" style="2" customWidth="1"/>
    <col min="12283" max="12283" width="19.85546875" style="2" customWidth="1"/>
    <col min="12284" max="12284" width="12" style="2" customWidth="1"/>
    <col min="12285" max="12285" width="18.28515625" style="2" customWidth="1"/>
    <col min="12286" max="12286" width="14.5703125" style="2" customWidth="1"/>
    <col min="12287" max="12287" width="19.85546875" style="2" customWidth="1"/>
    <col min="12288" max="12288" width="23.42578125" style="2" customWidth="1"/>
    <col min="12289" max="12289" width="18.42578125" style="2" customWidth="1"/>
    <col min="12290" max="12290" width="14.5703125" style="2" customWidth="1"/>
    <col min="12291" max="12291" width="55.5703125" style="2" customWidth="1"/>
    <col min="12292" max="12536" width="8.85546875" style="2"/>
    <col min="12537" max="12537" width="50.7109375" style="2" customWidth="1"/>
    <col min="12538" max="12538" width="19.140625" style="2" customWidth="1"/>
    <col min="12539" max="12539" width="19.85546875" style="2" customWidth="1"/>
    <col min="12540" max="12540" width="12" style="2" customWidth="1"/>
    <col min="12541" max="12541" width="18.28515625" style="2" customWidth="1"/>
    <col min="12542" max="12542" width="14.5703125" style="2" customWidth="1"/>
    <col min="12543" max="12543" width="19.85546875" style="2" customWidth="1"/>
    <col min="12544" max="12544" width="23.42578125" style="2" customWidth="1"/>
    <col min="12545" max="12545" width="18.42578125" style="2" customWidth="1"/>
    <col min="12546" max="12546" width="14.5703125" style="2" customWidth="1"/>
    <col min="12547" max="12547" width="55.5703125" style="2" customWidth="1"/>
    <col min="12548" max="12792" width="8.85546875" style="2"/>
    <col min="12793" max="12793" width="50.7109375" style="2" customWidth="1"/>
    <col min="12794" max="12794" width="19.140625" style="2" customWidth="1"/>
    <col min="12795" max="12795" width="19.85546875" style="2" customWidth="1"/>
    <col min="12796" max="12796" width="12" style="2" customWidth="1"/>
    <col min="12797" max="12797" width="18.28515625" style="2" customWidth="1"/>
    <col min="12798" max="12798" width="14.5703125" style="2" customWidth="1"/>
    <col min="12799" max="12799" width="19.85546875" style="2" customWidth="1"/>
    <col min="12800" max="12800" width="23.42578125" style="2" customWidth="1"/>
    <col min="12801" max="12801" width="18.42578125" style="2" customWidth="1"/>
    <col min="12802" max="12802" width="14.5703125" style="2" customWidth="1"/>
    <col min="12803" max="12803" width="55.5703125" style="2" customWidth="1"/>
    <col min="12804" max="13048" width="8.85546875" style="2"/>
    <col min="13049" max="13049" width="50.7109375" style="2" customWidth="1"/>
    <col min="13050" max="13050" width="19.140625" style="2" customWidth="1"/>
    <col min="13051" max="13051" width="19.85546875" style="2" customWidth="1"/>
    <col min="13052" max="13052" width="12" style="2" customWidth="1"/>
    <col min="13053" max="13053" width="18.28515625" style="2" customWidth="1"/>
    <col min="13054" max="13054" width="14.5703125" style="2" customWidth="1"/>
    <col min="13055" max="13055" width="19.85546875" style="2" customWidth="1"/>
    <col min="13056" max="13056" width="23.42578125" style="2" customWidth="1"/>
    <col min="13057" max="13057" width="18.42578125" style="2" customWidth="1"/>
    <col min="13058" max="13058" width="14.5703125" style="2" customWidth="1"/>
    <col min="13059" max="13059" width="55.5703125" style="2" customWidth="1"/>
    <col min="13060" max="13304" width="8.85546875" style="2"/>
    <col min="13305" max="13305" width="50.7109375" style="2" customWidth="1"/>
    <col min="13306" max="13306" width="19.140625" style="2" customWidth="1"/>
    <col min="13307" max="13307" width="19.85546875" style="2" customWidth="1"/>
    <col min="13308" max="13308" width="12" style="2" customWidth="1"/>
    <col min="13309" max="13309" width="18.28515625" style="2" customWidth="1"/>
    <col min="13310" max="13310" width="14.5703125" style="2" customWidth="1"/>
    <col min="13311" max="13311" width="19.85546875" style="2" customWidth="1"/>
    <col min="13312" max="13312" width="23.42578125" style="2" customWidth="1"/>
    <col min="13313" max="13313" width="18.42578125" style="2" customWidth="1"/>
    <col min="13314" max="13314" width="14.5703125" style="2" customWidth="1"/>
    <col min="13315" max="13315" width="55.5703125" style="2" customWidth="1"/>
    <col min="13316" max="13560" width="8.85546875" style="2"/>
    <col min="13561" max="13561" width="50.7109375" style="2" customWidth="1"/>
    <col min="13562" max="13562" width="19.140625" style="2" customWidth="1"/>
    <col min="13563" max="13563" width="19.85546875" style="2" customWidth="1"/>
    <col min="13564" max="13564" width="12" style="2" customWidth="1"/>
    <col min="13565" max="13565" width="18.28515625" style="2" customWidth="1"/>
    <col min="13566" max="13566" width="14.5703125" style="2" customWidth="1"/>
    <col min="13567" max="13567" width="19.85546875" style="2" customWidth="1"/>
    <col min="13568" max="13568" width="23.42578125" style="2" customWidth="1"/>
    <col min="13569" max="13569" width="18.42578125" style="2" customWidth="1"/>
    <col min="13570" max="13570" width="14.5703125" style="2" customWidth="1"/>
    <col min="13571" max="13571" width="55.5703125" style="2" customWidth="1"/>
    <col min="13572" max="13816" width="8.85546875" style="2"/>
    <col min="13817" max="13817" width="50.7109375" style="2" customWidth="1"/>
    <col min="13818" max="13818" width="19.140625" style="2" customWidth="1"/>
    <col min="13819" max="13819" width="19.85546875" style="2" customWidth="1"/>
    <col min="13820" max="13820" width="12" style="2" customWidth="1"/>
    <col min="13821" max="13821" width="18.28515625" style="2" customWidth="1"/>
    <col min="13822" max="13822" width="14.5703125" style="2" customWidth="1"/>
    <col min="13823" max="13823" width="19.85546875" style="2" customWidth="1"/>
    <col min="13824" max="13824" width="23.42578125" style="2" customWidth="1"/>
    <col min="13825" max="13825" width="18.42578125" style="2" customWidth="1"/>
    <col min="13826" max="13826" width="14.5703125" style="2" customWidth="1"/>
    <col min="13827" max="13827" width="55.5703125" style="2" customWidth="1"/>
    <col min="13828" max="14072" width="8.85546875" style="2"/>
    <col min="14073" max="14073" width="50.7109375" style="2" customWidth="1"/>
    <col min="14074" max="14074" width="19.140625" style="2" customWidth="1"/>
    <col min="14075" max="14075" width="19.85546875" style="2" customWidth="1"/>
    <col min="14076" max="14076" width="12" style="2" customWidth="1"/>
    <col min="14077" max="14077" width="18.28515625" style="2" customWidth="1"/>
    <col min="14078" max="14078" width="14.5703125" style="2" customWidth="1"/>
    <col min="14079" max="14079" width="19.85546875" style="2" customWidth="1"/>
    <col min="14080" max="14080" width="23.42578125" style="2" customWidth="1"/>
    <col min="14081" max="14081" width="18.42578125" style="2" customWidth="1"/>
    <col min="14082" max="14082" width="14.5703125" style="2" customWidth="1"/>
    <col min="14083" max="14083" width="55.5703125" style="2" customWidth="1"/>
    <col min="14084" max="14328" width="8.85546875" style="2"/>
    <col min="14329" max="14329" width="50.7109375" style="2" customWidth="1"/>
    <col min="14330" max="14330" width="19.140625" style="2" customWidth="1"/>
    <col min="14331" max="14331" width="19.85546875" style="2" customWidth="1"/>
    <col min="14332" max="14332" width="12" style="2" customWidth="1"/>
    <col min="14333" max="14333" width="18.28515625" style="2" customWidth="1"/>
    <col min="14334" max="14334" width="14.5703125" style="2" customWidth="1"/>
    <col min="14335" max="14335" width="19.85546875" style="2" customWidth="1"/>
    <col min="14336" max="14336" width="23.42578125" style="2" customWidth="1"/>
    <col min="14337" max="14337" width="18.42578125" style="2" customWidth="1"/>
    <col min="14338" max="14338" width="14.5703125" style="2" customWidth="1"/>
    <col min="14339" max="14339" width="55.5703125" style="2" customWidth="1"/>
    <col min="14340" max="14584" width="8.85546875" style="2"/>
    <col min="14585" max="14585" width="50.7109375" style="2" customWidth="1"/>
    <col min="14586" max="14586" width="19.140625" style="2" customWidth="1"/>
    <col min="14587" max="14587" width="19.85546875" style="2" customWidth="1"/>
    <col min="14588" max="14588" width="12" style="2" customWidth="1"/>
    <col min="14589" max="14589" width="18.28515625" style="2" customWidth="1"/>
    <col min="14590" max="14590" width="14.5703125" style="2" customWidth="1"/>
    <col min="14591" max="14591" width="19.85546875" style="2" customWidth="1"/>
    <col min="14592" max="14592" width="23.42578125" style="2" customWidth="1"/>
    <col min="14593" max="14593" width="18.42578125" style="2" customWidth="1"/>
    <col min="14594" max="14594" width="14.5703125" style="2" customWidth="1"/>
    <col min="14595" max="14595" width="55.5703125" style="2" customWidth="1"/>
    <col min="14596" max="14840" width="8.85546875" style="2"/>
    <col min="14841" max="14841" width="50.7109375" style="2" customWidth="1"/>
    <col min="14842" max="14842" width="19.140625" style="2" customWidth="1"/>
    <col min="14843" max="14843" width="19.85546875" style="2" customWidth="1"/>
    <col min="14844" max="14844" width="12" style="2" customWidth="1"/>
    <col min="14845" max="14845" width="18.28515625" style="2" customWidth="1"/>
    <col min="14846" max="14846" width="14.5703125" style="2" customWidth="1"/>
    <col min="14847" max="14847" width="19.85546875" style="2" customWidth="1"/>
    <col min="14848" max="14848" width="23.42578125" style="2" customWidth="1"/>
    <col min="14849" max="14849" width="18.42578125" style="2" customWidth="1"/>
    <col min="14850" max="14850" width="14.5703125" style="2" customWidth="1"/>
    <col min="14851" max="14851" width="55.5703125" style="2" customWidth="1"/>
    <col min="14852" max="15096" width="8.85546875" style="2"/>
    <col min="15097" max="15097" width="50.7109375" style="2" customWidth="1"/>
    <col min="15098" max="15098" width="19.140625" style="2" customWidth="1"/>
    <col min="15099" max="15099" width="19.85546875" style="2" customWidth="1"/>
    <col min="15100" max="15100" width="12" style="2" customWidth="1"/>
    <col min="15101" max="15101" width="18.28515625" style="2" customWidth="1"/>
    <col min="15102" max="15102" width="14.5703125" style="2" customWidth="1"/>
    <col min="15103" max="15103" width="19.85546875" style="2" customWidth="1"/>
    <col min="15104" max="15104" width="23.42578125" style="2" customWidth="1"/>
    <col min="15105" max="15105" width="18.42578125" style="2" customWidth="1"/>
    <col min="15106" max="15106" width="14.5703125" style="2" customWidth="1"/>
    <col min="15107" max="15107" width="55.5703125" style="2" customWidth="1"/>
    <col min="15108" max="15352" width="8.85546875" style="2"/>
    <col min="15353" max="15353" width="50.7109375" style="2" customWidth="1"/>
    <col min="15354" max="15354" width="19.140625" style="2" customWidth="1"/>
    <col min="15355" max="15355" width="19.85546875" style="2" customWidth="1"/>
    <col min="15356" max="15356" width="12" style="2" customWidth="1"/>
    <col min="15357" max="15357" width="18.28515625" style="2" customWidth="1"/>
    <col min="15358" max="15358" width="14.5703125" style="2" customWidth="1"/>
    <col min="15359" max="15359" width="19.85546875" style="2" customWidth="1"/>
    <col min="15360" max="15360" width="23.42578125" style="2" customWidth="1"/>
    <col min="15361" max="15361" width="18.42578125" style="2" customWidth="1"/>
    <col min="15362" max="15362" width="14.5703125" style="2" customWidth="1"/>
    <col min="15363" max="15363" width="55.5703125" style="2" customWidth="1"/>
    <col min="15364" max="15608" width="8.85546875" style="2"/>
    <col min="15609" max="15609" width="50.7109375" style="2" customWidth="1"/>
    <col min="15610" max="15610" width="19.140625" style="2" customWidth="1"/>
    <col min="15611" max="15611" width="19.85546875" style="2" customWidth="1"/>
    <col min="15612" max="15612" width="12" style="2" customWidth="1"/>
    <col min="15613" max="15613" width="18.28515625" style="2" customWidth="1"/>
    <col min="15614" max="15614" width="14.5703125" style="2" customWidth="1"/>
    <col min="15615" max="15615" width="19.85546875" style="2" customWidth="1"/>
    <col min="15616" max="15616" width="23.42578125" style="2" customWidth="1"/>
    <col min="15617" max="15617" width="18.42578125" style="2" customWidth="1"/>
    <col min="15618" max="15618" width="14.5703125" style="2" customWidth="1"/>
    <col min="15619" max="15619" width="55.5703125" style="2" customWidth="1"/>
    <col min="15620" max="15864" width="8.85546875" style="2"/>
    <col min="15865" max="15865" width="50.7109375" style="2" customWidth="1"/>
    <col min="15866" max="15866" width="19.140625" style="2" customWidth="1"/>
    <col min="15867" max="15867" width="19.85546875" style="2" customWidth="1"/>
    <col min="15868" max="15868" width="12" style="2" customWidth="1"/>
    <col min="15869" max="15869" width="18.28515625" style="2" customWidth="1"/>
    <col min="15870" max="15870" width="14.5703125" style="2" customWidth="1"/>
    <col min="15871" max="15871" width="19.85546875" style="2" customWidth="1"/>
    <col min="15872" max="15872" width="23.42578125" style="2" customWidth="1"/>
    <col min="15873" max="15873" width="18.42578125" style="2" customWidth="1"/>
    <col min="15874" max="15874" width="14.5703125" style="2" customWidth="1"/>
    <col min="15875" max="15875" width="55.5703125" style="2" customWidth="1"/>
    <col min="15876" max="16120" width="8.85546875" style="2"/>
    <col min="16121" max="16121" width="50.7109375" style="2" customWidth="1"/>
    <col min="16122" max="16122" width="19.140625" style="2" customWidth="1"/>
    <col min="16123" max="16123" width="19.85546875" style="2" customWidth="1"/>
    <col min="16124" max="16124" width="12" style="2" customWidth="1"/>
    <col min="16125" max="16125" width="18.28515625" style="2" customWidth="1"/>
    <col min="16126" max="16126" width="14.5703125" style="2" customWidth="1"/>
    <col min="16127" max="16127" width="19.85546875" style="2" customWidth="1"/>
    <col min="16128" max="16128" width="23.42578125" style="2" customWidth="1"/>
    <col min="16129" max="16129" width="18.42578125" style="2" customWidth="1"/>
    <col min="16130" max="16130" width="14.5703125" style="2" customWidth="1"/>
    <col min="16131" max="16131" width="55.5703125" style="2" customWidth="1"/>
    <col min="16132" max="16380" width="8.85546875" style="2"/>
    <col min="16381" max="16381" width="8.85546875" style="2" customWidth="1"/>
    <col min="16382" max="16384" width="8.85546875" style="2"/>
  </cols>
  <sheetData>
    <row r="1" spans="1:11" ht="16.5" thickBot="1" x14ac:dyDescent="0.3">
      <c r="A1" s="1" t="s">
        <v>50</v>
      </c>
    </row>
    <row r="2" spans="1:11" ht="15.75" customHeight="1" thickBot="1" x14ac:dyDescent="0.25">
      <c r="A2" s="5"/>
      <c r="C2" s="245" t="s">
        <v>0</v>
      </c>
      <c r="D2" s="246"/>
      <c r="E2" s="247" t="s">
        <v>1</v>
      </c>
      <c r="F2" s="248"/>
      <c r="G2" s="249" t="s">
        <v>2</v>
      </c>
      <c r="H2" s="250"/>
      <c r="I2" s="251" t="s">
        <v>3</v>
      </c>
      <c r="J2" s="252"/>
      <c r="K2" s="253" t="s">
        <v>4</v>
      </c>
    </row>
    <row r="3" spans="1:11" ht="13.5" thickBot="1" x14ac:dyDescent="0.25">
      <c r="A3" s="6" t="s">
        <v>5</v>
      </c>
      <c r="B3" s="7" t="s">
        <v>6</v>
      </c>
      <c r="C3" s="8" t="s">
        <v>7</v>
      </c>
      <c r="D3" s="9" t="s">
        <v>8</v>
      </c>
      <c r="E3" s="10" t="s">
        <v>7</v>
      </c>
      <c r="F3" s="11" t="s">
        <v>8</v>
      </c>
      <c r="G3" s="12" t="s">
        <v>7</v>
      </c>
      <c r="H3" s="13" t="s">
        <v>8</v>
      </c>
      <c r="I3" s="14" t="s">
        <v>7</v>
      </c>
      <c r="J3" s="15" t="s">
        <v>8</v>
      </c>
      <c r="K3" s="254"/>
    </row>
    <row r="4" spans="1:11" ht="13.5" thickBot="1" x14ac:dyDescent="0.25">
      <c r="A4" s="16" t="s">
        <v>9</v>
      </c>
      <c r="B4" s="17">
        <f>SUM(B5:B10)</f>
        <v>839000</v>
      </c>
      <c r="C4" s="18">
        <f>SUM(C5:C10)</f>
        <v>212228</v>
      </c>
      <c r="D4" s="19">
        <f t="shared" ref="D4:D14" si="0">C4/B4</f>
        <v>0.25295351609058403</v>
      </c>
      <c r="E4" s="20">
        <f>SUM(E5:E10)</f>
        <v>399456</v>
      </c>
      <c r="F4" s="21">
        <f t="shared" ref="F4:F27" si="1">E4/B4</f>
        <v>0.47610965435041719</v>
      </c>
      <c r="G4" s="22">
        <f>SUM(G5:G10)</f>
        <v>0</v>
      </c>
      <c r="H4" s="23">
        <f t="shared" ref="H4:H27" si="2">G4/B4</f>
        <v>0</v>
      </c>
      <c r="I4" s="24">
        <f>SUM(I5:I10)</f>
        <v>0</v>
      </c>
      <c r="J4" s="25">
        <f>I4/B4</f>
        <v>0</v>
      </c>
      <c r="K4" s="26"/>
    </row>
    <row r="5" spans="1:11" x14ac:dyDescent="0.2">
      <c r="A5" s="27" t="s">
        <v>10</v>
      </c>
      <c r="B5" s="28">
        <v>60000</v>
      </c>
      <c r="C5" s="29">
        <v>0</v>
      </c>
      <c r="D5" s="30">
        <f t="shared" si="0"/>
        <v>0</v>
      </c>
      <c r="E5" s="31">
        <v>0</v>
      </c>
      <c r="F5" s="32">
        <f t="shared" si="1"/>
        <v>0</v>
      </c>
      <c r="G5" s="33"/>
      <c r="H5" s="34">
        <f t="shared" si="2"/>
        <v>0</v>
      </c>
      <c r="I5" s="35"/>
      <c r="J5" s="36">
        <f t="shared" ref="J5:J27" si="3">I5/B5</f>
        <v>0</v>
      </c>
      <c r="K5" s="37"/>
    </row>
    <row r="6" spans="1:11" x14ac:dyDescent="0.2">
      <c r="A6" s="38" t="s">
        <v>11</v>
      </c>
      <c r="B6" s="39">
        <f>60000*1.21</f>
        <v>72600</v>
      </c>
      <c r="C6" s="40">
        <v>18150</v>
      </c>
      <c r="D6" s="41">
        <f t="shared" si="0"/>
        <v>0.25</v>
      </c>
      <c r="E6" s="42">
        <v>36300</v>
      </c>
      <c r="F6" s="257">
        <f t="shared" si="1"/>
        <v>0.5</v>
      </c>
      <c r="G6" s="44"/>
      <c r="H6" s="45">
        <f t="shared" si="2"/>
        <v>0</v>
      </c>
      <c r="I6" s="46"/>
      <c r="J6" s="47">
        <f t="shared" si="3"/>
        <v>0</v>
      </c>
      <c r="K6" s="48"/>
    </row>
    <row r="7" spans="1:11" x14ac:dyDescent="0.2">
      <c r="A7" s="49" t="s">
        <v>12</v>
      </c>
      <c r="B7" s="50">
        <v>30000</v>
      </c>
      <c r="C7" s="51">
        <v>25000</v>
      </c>
      <c r="D7" s="52">
        <f t="shared" si="0"/>
        <v>0.83333333333333337</v>
      </c>
      <c r="E7" s="53">
        <v>25000</v>
      </c>
      <c r="F7" s="54">
        <f t="shared" si="1"/>
        <v>0.83333333333333337</v>
      </c>
      <c r="G7" s="44"/>
      <c r="H7" s="55">
        <f t="shared" si="2"/>
        <v>0</v>
      </c>
      <c r="I7" s="46"/>
      <c r="J7" s="47">
        <f t="shared" si="3"/>
        <v>0</v>
      </c>
      <c r="K7" s="56" t="s">
        <v>13</v>
      </c>
    </row>
    <row r="8" spans="1:11" ht="13.15" x14ac:dyDescent="0.25">
      <c r="A8" s="49" t="s">
        <v>14</v>
      </c>
      <c r="B8" s="57">
        <f>180000*1.21</f>
        <v>217800</v>
      </c>
      <c r="C8" s="40">
        <v>54450</v>
      </c>
      <c r="D8" s="58">
        <f t="shared" si="0"/>
        <v>0.25</v>
      </c>
      <c r="E8" s="42">
        <v>108900</v>
      </c>
      <c r="F8" s="59">
        <f t="shared" si="1"/>
        <v>0.5</v>
      </c>
      <c r="G8" s="44"/>
      <c r="H8" s="55">
        <f t="shared" si="2"/>
        <v>0</v>
      </c>
      <c r="I8" s="46"/>
      <c r="J8" s="47">
        <f t="shared" si="3"/>
        <v>0</v>
      </c>
      <c r="K8" s="60"/>
    </row>
    <row r="9" spans="1:11" x14ac:dyDescent="0.2">
      <c r="A9" s="49" t="s">
        <v>15</v>
      </c>
      <c r="B9" s="50">
        <v>398600</v>
      </c>
      <c r="C9" s="40">
        <v>99628</v>
      </c>
      <c r="D9" s="61">
        <f t="shared" si="0"/>
        <v>0.24994480682388359</v>
      </c>
      <c r="E9" s="42">
        <v>199256</v>
      </c>
      <c r="F9" s="62">
        <f t="shared" si="1"/>
        <v>0.49988961364776718</v>
      </c>
      <c r="G9" s="44"/>
      <c r="H9" s="63">
        <f t="shared" si="2"/>
        <v>0</v>
      </c>
      <c r="I9" s="46"/>
      <c r="J9" s="47">
        <f t="shared" si="3"/>
        <v>0</v>
      </c>
      <c r="K9" s="60"/>
    </row>
    <row r="10" spans="1:11" ht="13.5" thickBot="1" x14ac:dyDescent="0.25">
      <c r="A10" s="49" t="s">
        <v>16</v>
      </c>
      <c r="B10" s="28">
        <v>60000</v>
      </c>
      <c r="C10" s="64">
        <v>15000</v>
      </c>
      <c r="D10" s="30">
        <f t="shared" si="0"/>
        <v>0.25</v>
      </c>
      <c r="E10" s="65">
        <v>30000</v>
      </c>
      <c r="F10" s="32">
        <f t="shared" si="1"/>
        <v>0.5</v>
      </c>
      <c r="G10" s="44"/>
      <c r="H10" s="34">
        <f t="shared" si="2"/>
        <v>0</v>
      </c>
      <c r="I10" s="46"/>
      <c r="J10" s="66">
        <f t="shared" si="3"/>
        <v>0</v>
      </c>
      <c r="K10" s="67"/>
    </row>
    <row r="11" spans="1:11" ht="13.5" thickBot="1" x14ac:dyDescent="0.25">
      <c r="A11" s="16" t="s">
        <v>17</v>
      </c>
      <c r="B11" s="17">
        <f>SUM(B12:B14)</f>
        <v>1400000</v>
      </c>
      <c r="C11" s="68">
        <f>SUM(C12:C14)</f>
        <v>327830</v>
      </c>
      <c r="D11" s="19">
        <f t="shared" si="0"/>
        <v>0.23416428571428571</v>
      </c>
      <c r="E11" s="69">
        <f>SUM(E12:E14)</f>
        <v>641923</v>
      </c>
      <c r="F11" s="21">
        <f t="shared" si="1"/>
        <v>0.45851642857142855</v>
      </c>
      <c r="G11" s="70">
        <f>SUM(G12:G14)</f>
        <v>0</v>
      </c>
      <c r="H11" s="23">
        <f t="shared" si="2"/>
        <v>0</v>
      </c>
      <c r="I11" s="71">
        <f>SUM(I12:I14)</f>
        <v>0</v>
      </c>
      <c r="J11" s="25">
        <f t="shared" si="3"/>
        <v>0</v>
      </c>
      <c r="K11" s="72"/>
    </row>
    <row r="12" spans="1:11" x14ac:dyDescent="0.2">
      <c r="A12" s="27" t="s">
        <v>18</v>
      </c>
      <c r="B12" s="73">
        <v>800000</v>
      </c>
      <c r="C12" s="74">
        <f>103687</f>
        <v>103687</v>
      </c>
      <c r="D12" s="75">
        <f t="shared" si="0"/>
        <v>0.12960874999999999</v>
      </c>
      <c r="E12" s="76">
        <v>417780</v>
      </c>
      <c r="F12" s="59">
        <f t="shared" si="1"/>
        <v>0.52222500000000005</v>
      </c>
      <c r="G12" s="44"/>
      <c r="H12" s="55">
        <f t="shared" si="2"/>
        <v>0</v>
      </c>
      <c r="I12" s="46"/>
      <c r="J12" s="47">
        <f t="shared" si="3"/>
        <v>0</v>
      </c>
      <c r="K12" s="77"/>
    </row>
    <row r="13" spans="1:11" x14ac:dyDescent="0.2">
      <c r="A13" s="78" t="s">
        <v>19</v>
      </c>
      <c r="B13" s="79">
        <v>300000</v>
      </c>
      <c r="C13" s="80">
        <v>0</v>
      </c>
      <c r="D13" s="41">
        <f t="shared" si="0"/>
        <v>0</v>
      </c>
      <c r="E13" s="42">
        <v>0</v>
      </c>
      <c r="F13" s="59">
        <f t="shared" si="1"/>
        <v>0</v>
      </c>
      <c r="G13" s="44"/>
      <c r="H13" s="55">
        <f t="shared" si="2"/>
        <v>0</v>
      </c>
      <c r="I13" s="46"/>
      <c r="J13" s="47">
        <f t="shared" si="3"/>
        <v>0</v>
      </c>
      <c r="K13" s="56" t="s">
        <v>51</v>
      </c>
    </row>
    <row r="14" spans="1:11" ht="13.5" thickBot="1" x14ac:dyDescent="0.25">
      <c r="A14" s="81" t="s">
        <v>20</v>
      </c>
      <c r="B14" s="79">
        <v>300000</v>
      </c>
      <c r="C14" s="82">
        <f>221343+2800</f>
        <v>224143</v>
      </c>
      <c r="D14" s="52">
        <f t="shared" si="0"/>
        <v>0.74714333333333338</v>
      </c>
      <c r="E14" s="83">
        <v>224143</v>
      </c>
      <c r="F14" s="54">
        <f t="shared" si="1"/>
        <v>0.74714333333333338</v>
      </c>
      <c r="G14" s="44"/>
      <c r="H14" s="55">
        <f t="shared" si="2"/>
        <v>0</v>
      </c>
      <c r="I14" s="46"/>
      <c r="J14" s="47">
        <f t="shared" si="3"/>
        <v>0</v>
      </c>
      <c r="K14" s="56" t="s">
        <v>13</v>
      </c>
    </row>
    <row r="15" spans="1:11" ht="13.9" thickBot="1" x14ac:dyDescent="0.3">
      <c r="A15" s="84" t="s">
        <v>21</v>
      </c>
      <c r="B15" s="85">
        <f>SUM(B16:B17)</f>
        <v>240325</v>
      </c>
      <c r="C15" s="86">
        <f>SUM(C16:C17)</f>
        <v>195074.29</v>
      </c>
      <c r="D15" s="87">
        <f>SUM(D16:D17)</f>
        <v>1.4495596745283019</v>
      </c>
      <c r="E15" s="69">
        <f>SUM(E16:E17)</f>
        <v>198836.29</v>
      </c>
      <c r="F15" s="21">
        <f t="shared" si="1"/>
        <v>0.82736415270987207</v>
      </c>
      <c r="G15" s="70">
        <f>SUM(G16:G17)</f>
        <v>0</v>
      </c>
      <c r="H15" s="23">
        <f t="shared" si="2"/>
        <v>0</v>
      </c>
      <c r="I15" s="88">
        <f>SUM(I16:I17)</f>
        <v>0</v>
      </c>
      <c r="J15" s="25">
        <f t="shared" si="3"/>
        <v>0</v>
      </c>
      <c r="K15" s="89"/>
    </row>
    <row r="16" spans="1:11" x14ac:dyDescent="0.2">
      <c r="A16" s="27" t="s">
        <v>22</v>
      </c>
      <c r="B16" s="90">
        <v>160325</v>
      </c>
      <c r="C16" s="91">
        <f>189864.13-31965.18</f>
        <v>157898.95000000001</v>
      </c>
      <c r="D16" s="92">
        <f t="shared" ref="D16:D27" si="4">C16/B16</f>
        <v>0.98486792452830196</v>
      </c>
      <c r="E16" s="53">
        <v>157898.95000000001</v>
      </c>
      <c r="F16" s="54">
        <f t="shared" si="1"/>
        <v>0.98486792452830196</v>
      </c>
      <c r="G16" s="44"/>
      <c r="H16" s="55">
        <f t="shared" si="2"/>
        <v>0</v>
      </c>
      <c r="I16" s="46"/>
      <c r="J16" s="47">
        <f t="shared" si="3"/>
        <v>0</v>
      </c>
      <c r="K16" s="56" t="s">
        <v>13</v>
      </c>
    </row>
    <row r="17" spans="1:11" ht="13.5" thickBot="1" x14ac:dyDescent="0.25">
      <c r="A17" s="93" t="s">
        <v>23</v>
      </c>
      <c r="B17" s="94">
        <v>80000</v>
      </c>
      <c r="C17" s="95">
        <f>5210.16+31965.18</f>
        <v>37175.339999999997</v>
      </c>
      <c r="D17" s="96">
        <f t="shared" si="4"/>
        <v>0.46469174999999996</v>
      </c>
      <c r="E17" s="65">
        <v>40937.339999999997</v>
      </c>
      <c r="F17" s="43">
        <f t="shared" si="1"/>
        <v>0.51171674999999994</v>
      </c>
      <c r="G17" s="97"/>
      <c r="H17" s="45">
        <f t="shared" si="2"/>
        <v>0</v>
      </c>
      <c r="I17" s="98"/>
      <c r="J17" s="47">
        <f t="shared" si="3"/>
        <v>0</v>
      </c>
      <c r="K17" s="99"/>
    </row>
    <row r="18" spans="1:11" ht="13.5" thickBot="1" x14ac:dyDescent="0.25">
      <c r="A18" s="16" t="s">
        <v>24</v>
      </c>
      <c r="B18" s="100">
        <f>SUM(B19:B22)</f>
        <v>700000</v>
      </c>
      <c r="C18" s="101">
        <f>SUM(C19:C22)</f>
        <v>28212</v>
      </c>
      <c r="D18" s="102">
        <f t="shared" si="4"/>
        <v>4.030285714285714E-2</v>
      </c>
      <c r="E18" s="103">
        <f>SUM(E19:E22)</f>
        <v>32056.5</v>
      </c>
      <c r="F18" s="21">
        <f t="shared" si="1"/>
        <v>4.5795000000000002E-2</v>
      </c>
      <c r="G18" s="70">
        <f>SUM(G19:G22)</f>
        <v>0</v>
      </c>
      <c r="H18" s="23">
        <f t="shared" si="2"/>
        <v>0</v>
      </c>
      <c r="I18" s="71">
        <f>SUM(I19:I22)</f>
        <v>0</v>
      </c>
      <c r="J18" s="25">
        <f t="shared" si="3"/>
        <v>0</v>
      </c>
      <c r="K18" s="26"/>
    </row>
    <row r="19" spans="1:11" x14ac:dyDescent="0.2">
      <c r="A19" s="27" t="s">
        <v>25</v>
      </c>
      <c r="B19" s="57">
        <v>300000</v>
      </c>
      <c r="C19" s="104">
        <v>2662</v>
      </c>
      <c r="D19" s="58">
        <f t="shared" si="4"/>
        <v>8.8733333333333338E-3</v>
      </c>
      <c r="E19" s="105">
        <f>6476.5-3814.5</f>
        <v>2662</v>
      </c>
      <c r="F19" s="59">
        <f t="shared" si="1"/>
        <v>8.8733333333333338E-3</v>
      </c>
      <c r="G19" s="106"/>
      <c r="H19" s="55">
        <f t="shared" si="2"/>
        <v>0</v>
      </c>
      <c r="I19" s="107"/>
      <c r="J19" s="36">
        <f t="shared" si="3"/>
        <v>0</v>
      </c>
      <c r="K19" s="37"/>
    </row>
    <row r="20" spans="1:11" x14ac:dyDescent="0.2">
      <c r="A20" s="81" t="s">
        <v>26</v>
      </c>
      <c r="B20" s="50">
        <v>300000</v>
      </c>
      <c r="C20" s="108">
        <f>20105+5445</f>
        <v>25550</v>
      </c>
      <c r="D20" s="61">
        <f t="shared" si="4"/>
        <v>8.5166666666666668E-2</v>
      </c>
      <c r="E20" s="109">
        <f>25580+3814.5</f>
        <v>29394.5</v>
      </c>
      <c r="F20" s="62">
        <f t="shared" si="1"/>
        <v>9.7981666666666661E-2</v>
      </c>
      <c r="G20" s="110"/>
      <c r="H20" s="63">
        <f t="shared" si="2"/>
        <v>0</v>
      </c>
      <c r="I20" s="107"/>
      <c r="J20" s="47">
        <f t="shared" si="3"/>
        <v>0</v>
      </c>
      <c r="K20" s="111"/>
    </row>
    <row r="21" spans="1:11" x14ac:dyDescent="0.2">
      <c r="A21" s="81" t="s">
        <v>27</v>
      </c>
      <c r="B21" s="50">
        <v>50000</v>
      </c>
      <c r="C21" s="108">
        <v>0</v>
      </c>
      <c r="D21" s="61">
        <f t="shared" si="4"/>
        <v>0</v>
      </c>
      <c r="E21" s="112">
        <v>0</v>
      </c>
      <c r="F21" s="62">
        <f t="shared" si="1"/>
        <v>0</v>
      </c>
      <c r="G21" s="110"/>
      <c r="H21" s="63">
        <f t="shared" si="2"/>
        <v>0</v>
      </c>
      <c r="I21" s="107"/>
      <c r="J21" s="47">
        <f t="shared" si="3"/>
        <v>0</v>
      </c>
      <c r="K21" s="111"/>
    </row>
    <row r="22" spans="1:11" ht="13.5" thickBot="1" x14ac:dyDescent="0.25">
      <c r="A22" s="113" t="s">
        <v>28</v>
      </c>
      <c r="B22" s="39">
        <v>50000</v>
      </c>
      <c r="C22" s="114">
        <v>0</v>
      </c>
      <c r="D22" s="115">
        <f t="shared" si="4"/>
        <v>0</v>
      </c>
      <c r="E22" s="116">
        <v>0</v>
      </c>
      <c r="F22" s="117">
        <f t="shared" si="1"/>
        <v>0</v>
      </c>
      <c r="G22" s="110"/>
      <c r="H22" s="118">
        <f t="shared" si="2"/>
        <v>0</v>
      </c>
      <c r="I22" s="119"/>
      <c r="J22" s="47">
        <f t="shared" si="3"/>
        <v>0</v>
      </c>
      <c r="K22" s="120"/>
    </row>
    <row r="23" spans="1:11" ht="13.5" thickBot="1" x14ac:dyDescent="0.25">
      <c r="A23" s="16" t="s">
        <v>29</v>
      </c>
      <c r="B23" s="17">
        <f>SUM(B24:B26)</f>
        <v>170000</v>
      </c>
      <c r="C23" s="121">
        <f>SUM(C24:C26)</f>
        <v>18400</v>
      </c>
      <c r="D23" s="19">
        <f>C23/B23</f>
        <v>0.10823529411764705</v>
      </c>
      <c r="E23" s="103">
        <f>SUM(E24:E26)</f>
        <v>21465.75</v>
      </c>
      <c r="F23" s="21">
        <f t="shared" si="1"/>
        <v>0.12626911764705884</v>
      </c>
      <c r="G23" s="70">
        <f>SUM(G24:G26)</f>
        <v>0</v>
      </c>
      <c r="H23" s="23">
        <f t="shared" si="2"/>
        <v>0</v>
      </c>
      <c r="I23" s="71">
        <f>SUM(I24:I26)</f>
        <v>0</v>
      </c>
      <c r="J23" s="25">
        <f t="shared" si="3"/>
        <v>0</v>
      </c>
      <c r="K23" s="26"/>
    </row>
    <row r="24" spans="1:11" x14ac:dyDescent="0.2">
      <c r="A24" s="27" t="s">
        <v>30</v>
      </c>
      <c r="B24" s="57">
        <v>75000</v>
      </c>
      <c r="C24" s="122">
        <v>15212</v>
      </c>
      <c r="D24" s="58">
        <f t="shared" si="4"/>
        <v>0.20282666666666666</v>
      </c>
      <c r="E24" s="105">
        <v>15296</v>
      </c>
      <c r="F24" s="59">
        <f t="shared" si="1"/>
        <v>0.20394666666666666</v>
      </c>
      <c r="G24" s="123"/>
      <c r="H24" s="55">
        <f t="shared" si="2"/>
        <v>0</v>
      </c>
      <c r="I24" s="124"/>
      <c r="J24" s="36">
        <f t="shared" si="3"/>
        <v>0</v>
      </c>
      <c r="K24" s="125"/>
    </row>
    <row r="25" spans="1:11" x14ac:dyDescent="0.2">
      <c r="A25" s="81" t="s">
        <v>31</v>
      </c>
      <c r="B25" s="50">
        <v>80000</v>
      </c>
      <c r="C25" s="108">
        <v>2708</v>
      </c>
      <c r="D25" s="61">
        <f t="shared" si="4"/>
        <v>3.3849999999999998E-2</v>
      </c>
      <c r="E25" s="42">
        <v>2708</v>
      </c>
      <c r="F25" s="62">
        <f t="shared" si="1"/>
        <v>3.3849999999999998E-2</v>
      </c>
      <c r="G25" s="123"/>
      <c r="H25" s="63">
        <f t="shared" si="2"/>
        <v>0</v>
      </c>
      <c r="I25" s="124"/>
      <c r="J25" s="47">
        <f t="shared" si="3"/>
        <v>0</v>
      </c>
      <c r="K25" s="126"/>
    </row>
    <row r="26" spans="1:11" ht="13.5" thickBot="1" x14ac:dyDescent="0.25">
      <c r="A26" s="127" t="s">
        <v>32</v>
      </c>
      <c r="B26" s="128">
        <v>15000</v>
      </c>
      <c r="C26" s="129">
        <v>480</v>
      </c>
      <c r="D26" s="130">
        <f t="shared" si="4"/>
        <v>3.2000000000000001E-2</v>
      </c>
      <c r="E26" s="131">
        <v>3461.75</v>
      </c>
      <c r="F26" s="132">
        <f t="shared" si="1"/>
        <v>0.23078333333333334</v>
      </c>
      <c r="G26" s="133"/>
      <c r="H26" s="134">
        <f t="shared" si="2"/>
        <v>0</v>
      </c>
      <c r="I26" s="135"/>
      <c r="J26" s="136">
        <f t="shared" si="3"/>
        <v>0</v>
      </c>
      <c r="K26" s="137"/>
    </row>
    <row r="27" spans="1:11" ht="14.25" thickTop="1" thickBot="1" x14ac:dyDescent="0.25">
      <c r="A27" s="138" t="s">
        <v>33</v>
      </c>
      <c r="B27" s="139">
        <f>B4+B11+B18+B23+B15</f>
        <v>3349325</v>
      </c>
      <c r="C27" s="140">
        <f>C4+C11+C18+C23+C15</f>
        <v>781744.29</v>
      </c>
      <c r="D27" s="141">
        <f t="shared" si="4"/>
        <v>0.23340353354780441</v>
      </c>
      <c r="E27" s="142">
        <f>E4+E11+E18+E23+E15</f>
        <v>1293737.54</v>
      </c>
      <c r="F27" s="143">
        <f t="shared" si="1"/>
        <v>0.38626814059549314</v>
      </c>
      <c r="G27" s="144">
        <f>G4+G11+G18+G23+G15</f>
        <v>0</v>
      </c>
      <c r="H27" s="145">
        <f t="shared" si="2"/>
        <v>0</v>
      </c>
      <c r="I27" s="146">
        <f>I4+I11+I18+I23+I15</f>
        <v>0</v>
      </c>
      <c r="J27" s="147">
        <f t="shared" si="3"/>
        <v>0</v>
      </c>
      <c r="K27" s="148"/>
    </row>
    <row r="28" spans="1:11" ht="13.9" thickBot="1" x14ac:dyDescent="0.3">
      <c r="A28" s="149"/>
      <c r="B28" s="150"/>
      <c r="C28" s="150"/>
      <c r="D28" s="151"/>
      <c r="E28" s="152"/>
      <c r="F28" s="151"/>
      <c r="G28" s="152"/>
      <c r="H28" s="153"/>
      <c r="I28" s="152"/>
      <c r="J28" s="153"/>
    </row>
    <row r="29" spans="1:11" ht="13.9" thickBot="1" x14ac:dyDescent="0.3">
      <c r="A29" s="154" t="s">
        <v>52</v>
      </c>
      <c r="B29" s="155">
        <f>B38-B27</f>
        <v>644771.64999999991</v>
      </c>
      <c r="C29" s="156">
        <f>B29+(B14-C14)+(B16-C16)+(C7-B7)</f>
        <v>718054.7</v>
      </c>
      <c r="E29" s="157">
        <f>B29+(B14-E14)+(B7-E7)+(B16-E16)+(E35-B35)</f>
        <v>703054.7</v>
      </c>
      <c r="F29" s="158"/>
      <c r="G29" s="159">
        <f>B29+(B13-G13)+(B14-G14)+(B7-G7)+(B16-G16)+(G35-B35)</f>
        <v>-1014903.3500000001</v>
      </c>
      <c r="H29" s="160"/>
      <c r="I29" s="160"/>
      <c r="J29" s="160"/>
      <c r="K29" s="161"/>
    </row>
    <row r="30" spans="1:11" ht="13.9" thickBot="1" x14ac:dyDescent="0.3">
      <c r="A30" s="162"/>
      <c r="B30" s="163"/>
      <c r="C30" s="164"/>
      <c r="D30" s="165"/>
      <c r="E30" s="164"/>
      <c r="F30" s="165"/>
      <c r="G30" s="164"/>
      <c r="H30" s="165"/>
      <c r="I30" s="164"/>
      <c r="J30" s="165"/>
      <c r="K30" s="166"/>
    </row>
    <row r="31" spans="1:11" ht="15.75" customHeight="1" thickBot="1" x14ac:dyDescent="0.25">
      <c r="A31" s="162"/>
      <c r="B31" s="163"/>
      <c r="C31" s="245" t="s">
        <v>0</v>
      </c>
      <c r="D31" s="255"/>
      <c r="E31" s="247" t="s">
        <v>1</v>
      </c>
      <c r="F31" s="248"/>
      <c r="G31" s="256" t="s">
        <v>2</v>
      </c>
      <c r="H31" s="250"/>
      <c r="I31" s="251" t="s">
        <v>3</v>
      </c>
      <c r="J31" s="252"/>
      <c r="K31" s="253" t="s">
        <v>34</v>
      </c>
    </row>
    <row r="32" spans="1:11" ht="13.5" thickBot="1" x14ac:dyDescent="0.25">
      <c r="A32" s="6" t="s">
        <v>35</v>
      </c>
      <c r="B32" s="7" t="s">
        <v>6</v>
      </c>
      <c r="C32" s="8" t="s">
        <v>7</v>
      </c>
      <c r="D32" s="167" t="s">
        <v>8</v>
      </c>
      <c r="E32" s="10" t="s">
        <v>7</v>
      </c>
      <c r="F32" s="11" t="s">
        <v>8</v>
      </c>
      <c r="G32" s="168" t="s">
        <v>7</v>
      </c>
      <c r="H32" s="13" t="s">
        <v>8</v>
      </c>
      <c r="I32" s="14" t="s">
        <v>7</v>
      </c>
      <c r="J32" s="15" t="s">
        <v>8</v>
      </c>
      <c r="K32" s="254"/>
    </row>
    <row r="33" spans="1:11" ht="12.75" customHeight="1" x14ac:dyDescent="0.2">
      <c r="A33" s="169" t="s">
        <v>36</v>
      </c>
      <c r="B33" s="170">
        <v>1543996.65</v>
      </c>
      <c r="C33" s="171"/>
      <c r="D33" s="172"/>
      <c r="E33" s="173"/>
      <c r="F33" s="172"/>
      <c r="G33" s="173"/>
      <c r="H33" s="172"/>
      <c r="I33" s="173"/>
      <c r="J33" s="172"/>
      <c r="K33" s="174"/>
    </row>
    <row r="34" spans="1:11" ht="12.75" customHeight="1" x14ac:dyDescent="0.2">
      <c r="A34" s="175" t="s">
        <v>37</v>
      </c>
      <c r="B34" s="176">
        <v>100</v>
      </c>
      <c r="C34" s="177">
        <v>0</v>
      </c>
      <c r="D34" s="242">
        <f>C34/B34</f>
        <v>0</v>
      </c>
      <c r="E34" s="178">
        <v>0</v>
      </c>
      <c r="F34" s="59">
        <f>E34/B34</f>
        <v>0</v>
      </c>
      <c r="G34" s="179"/>
      <c r="H34" s="180">
        <v>0</v>
      </c>
      <c r="I34" s="181"/>
      <c r="J34" s="47">
        <f>I34/B34</f>
        <v>0</v>
      </c>
      <c r="K34" s="182"/>
    </row>
    <row r="35" spans="1:11" ht="12.75" customHeight="1" x14ac:dyDescent="0.2">
      <c r="A35" s="183" t="s">
        <v>38</v>
      </c>
      <c r="B35" s="184">
        <v>2450000</v>
      </c>
      <c r="C35" s="185">
        <v>300000</v>
      </c>
      <c r="D35" s="186">
        <f>C35/B35</f>
        <v>0.12244897959183673</v>
      </c>
      <c r="E35" s="187">
        <v>2425000</v>
      </c>
      <c r="F35" s="188">
        <f>E35/$B$35</f>
        <v>0.98979591836734693</v>
      </c>
      <c r="G35" s="189"/>
      <c r="H35" s="190">
        <f>G35/$B$35</f>
        <v>0</v>
      </c>
      <c r="I35" s="191"/>
      <c r="J35" s="192">
        <f>I35/$B$35</f>
        <v>0</v>
      </c>
      <c r="K35" s="243" t="s">
        <v>53</v>
      </c>
    </row>
    <row r="36" spans="1:11" ht="24" customHeight="1" thickBot="1" x14ac:dyDescent="0.25">
      <c r="A36" s="258" t="s">
        <v>39</v>
      </c>
      <c r="B36" s="193"/>
      <c r="C36" s="194"/>
      <c r="D36" s="195"/>
      <c r="E36" s="194"/>
      <c r="F36" s="196"/>
      <c r="G36" s="194"/>
      <c r="H36" s="196"/>
      <c r="I36" s="194"/>
      <c r="J36" s="196"/>
      <c r="K36" s="244"/>
    </row>
    <row r="37" spans="1:11" ht="14.25" thickTop="1" thickBot="1" x14ac:dyDescent="0.25">
      <c r="A37" s="197" t="s">
        <v>40</v>
      </c>
      <c r="B37" s="198">
        <f>B34+B35</f>
        <v>2450100</v>
      </c>
      <c r="C37" s="199">
        <f>C35+C34+C33</f>
        <v>300000</v>
      </c>
      <c r="D37" s="200">
        <f>C37/B37</f>
        <v>0.12244398187829068</v>
      </c>
      <c r="E37" s="201">
        <f>E35+E34+E33</f>
        <v>2425000</v>
      </c>
      <c r="F37" s="143">
        <f>E37/$B$37</f>
        <v>0.98975552018284974</v>
      </c>
      <c r="G37" s="202">
        <f>G35+G34+G33</f>
        <v>0</v>
      </c>
      <c r="H37" s="203">
        <f>G37/$B$37</f>
        <v>0</v>
      </c>
      <c r="I37" s="204">
        <f>I35+I34+I33</f>
        <v>0</v>
      </c>
      <c r="J37" s="205">
        <f>I37/$B$37</f>
        <v>0</v>
      </c>
      <c r="K37" s="206"/>
    </row>
    <row r="38" spans="1:11" ht="13.5" thickBot="1" x14ac:dyDescent="0.25">
      <c r="A38" s="207" t="s">
        <v>41</v>
      </c>
      <c r="B38" s="208">
        <f>B33+B34+B35</f>
        <v>3994096.65</v>
      </c>
      <c r="C38" s="209"/>
      <c r="D38" s="210"/>
      <c r="E38" s="209"/>
      <c r="F38" s="210"/>
      <c r="G38" s="209"/>
      <c r="H38" s="210"/>
      <c r="I38" s="209"/>
      <c r="J38" s="210"/>
    </row>
    <row r="39" spans="1:11" ht="13.9" thickBot="1" x14ac:dyDescent="0.3">
      <c r="A39" s="211"/>
      <c r="C39" s="209"/>
      <c r="D39" s="210"/>
      <c r="E39" s="209"/>
      <c r="F39" s="210"/>
      <c r="G39" s="209"/>
      <c r="H39" s="210"/>
      <c r="I39" s="209"/>
      <c r="J39" s="210"/>
    </row>
    <row r="40" spans="1:11" ht="13.5" thickBot="1" x14ac:dyDescent="0.25">
      <c r="A40" s="212" t="s">
        <v>42</v>
      </c>
      <c r="B40" s="213"/>
      <c r="C40" s="214">
        <f>C35+C34-C27</f>
        <v>-481744.29000000004</v>
      </c>
      <c r="D40" s="210"/>
      <c r="E40" s="215">
        <f>E35+E34-E27</f>
        <v>1131262.46</v>
      </c>
      <c r="F40" s="210"/>
      <c r="G40" s="216">
        <f>G35+G34-G27</f>
        <v>0</v>
      </c>
      <c r="H40" s="210"/>
      <c r="I40" s="217">
        <f>I35+I34-I27</f>
        <v>0</v>
      </c>
      <c r="J40" s="210"/>
    </row>
    <row r="41" spans="1:11" ht="13.9" thickBot="1" x14ac:dyDescent="0.3">
      <c r="A41" s="218"/>
      <c r="B41" s="218"/>
      <c r="C41" s="218"/>
      <c r="D41" s="218"/>
      <c r="E41" s="4"/>
      <c r="F41" s="218"/>
      <c r="G41" s="218"/>
      <c r="H41" s="218"/>
      <c r="I41" s="218"/>
      <c r="J41" s="218"/>
      <c r="K41" s="219"/>
    </row>
    <row r="42" spans="1:11" ht="13.9" thickBot="1" x14ac:dyDescent="0.3">
      <c r="A42" s="218"/>
      <c r="B42" s="220" t="s">
        <v>43</v>
      </c>
      <c r="C42" s="221" t="s">
        <v>44</v>
      </c>
      <c r="D42" s="218"/>
      <c r="E42" s="222" t="s">
        <v>45</v>
      </c>
      <c r="F42" s="218"/>
      <c r="G42" s="223" t="s">
        <v>46</v>
      </c>
      <c r="H42" s="218"/>
      <c r="I42" s="220" t="s">
        <v>43</v>
      </c>
      <c r="J42" s="218"/>
      <c r="K42" s="4"/>
    </row>
    <row r="43" spans="1:11" x14ac:dyDescent="0.2">
      <c r="A43" s="224" t="s">
        <v>47</v>
      </c>
      <c r="B43" s="225">
        <v>1640126.65</v>
      </c>
      <c r="C43" s="226">
        <v>1205527.1100000001</v>
      </c>
      <c r="D43" s="218"/>
      <c r="E43" s="227">
        <v>2725630.11</v>
      </c>
      <c r="F43" s="218"/>
      <c r="G43" s="228"/>
      <c r="H43" s="218"/>
      <c r="I43" s="225"/>
      <c r="J43" s="218"/>
      <c r="K43" s="229"/>
    </row>
    <row r="44" spans="1:11" ht="13.5" thickBot="1" x14ac:dyDescent="0.25">
      <c r="A44" s="224" t="s">
        <v>48</v>
      </c>
      <c r="B44" s="225">
        <v>16149</v>
      </c>
      <c r="C44" s="230">
        <v>11390</v>
      </c>
      <c r="D44" s="218"/>
      <c r="E44" s="231">
        <v>19700</v>
      </c>
      <c r="F44" s="218"/>
      <c r="G44" s="232"/>
      <c r="H44" s="4"/>
      <c r="I44" s="225"/>
      <c r="J44" s="218"/>
      <c r="K44" s="218"/>
    </row>
    <row r="45" spans="1:11" ht="17.25" customHeight="1" thickBot="1" x14ac:dyDescent="0.25">
      <c r="A45" s="224" t="s">
        <v>49</v>
      </c>
      <c r="B45" s="233">
        <f t="shared" ref="B45" si="5">SUM(B43:B44)</f>
        <v>1656275.65</v>
      </c>
      <c r="C45" s="234">
        <f>SUM(C43:C44)</f>
        <v>1216917.1100000001</v>
      </c>
      <c r="D45" s="218"/>
      <c r="E45" s="235">
        <f>SUM(E43:E44)</f>
        <v>2745330.11</v>
      </c>
      <c r="F45" s="218"/>
      <c r="G45" s="236">
        <f>SUM(G43:G44)</f>
        <v>0</v>
      </c>
      <c r="H45" s="237"/>
      <c r="I45" s="233">
        <f t="shared" ref="I45" si="6">SUM(I43:I44)</f>
        <v>0</v>
      </c>
      <c r="J45" s="218"/>
      <c r="K45" s="218"/>
    </row>
    <row r="46" spans="1:11" ht="13.15" x14ac:dyDescent="0.25">
      <c r="B46" s="158"/>
      <c r="D46" s="218"/>
      <c r="F46" s="218"/>
      <c r="G46" s="218"/>
      <c r="H46" s="218"/>
      <c r="I46" s="218"/>
      <c r="J46" s="218"/>
      <c r="K46" s="218"/>
    </row>
    <row r="47" spans="1:11" x14ac:dyDescent="0.2">
      <c r="A47" s="218"/>
      <c r="B47" s="238"/>
      <c r="C47" s="239"/>
      <c r="D47" s="239"/>
      <c r="E47" s="240"/>
      <c r="F47" s="239"/>
      <c r="G47" s="239"/>
      <c r="H47" s="239"/>
      <c r="I47" s="239"/>
      <c r="J47" s="239"/>
    </row>
    <row r="48" spans="1:11" x14ac:dyDescent="0.2">
      <c r="B48" s="158"/>
      <c r="C48" s="158"/>
      <c r="D48" s="158"/>
      <c r="E48" s="241"/>
      <c r="F48" s="158"/>
      <c r="G48" s="158"/>
      <c r="H48" s="158"/>
      <c r="I48" s="158"/>
      <c r="J48" s="158"/>
    </row>
    <row r="49" spans="3:3" x14ac:dyDescent="0.2">
      <c r="C49" s="158"/>
    </row>
  </sheetData>
  <mergeCells count="11">
    <mergeCell ref="K35:K36"/>
    <mergeCell ref="C2:D2"/>
    <mergeCell ref="E2:F2"/>
    <mergeCell ref="G2:H2"/>
    <mergeCell ref="I2:J2"/>
    <mergeCell ref="K2:K3"/>
    <mergeCell ref="C31:D31"/>
    <mergeCell ref="E31:F31"/>
    <mergeCell ref="G31:H31"/>
    <mergeCell ref="I31:J31"/>
    <mergeCell ref="K31:K32"/>
  </mergeCells>
  <pageMargins left="0.19685039370078741" right="0.19685039370078741" top="0.39370078740157483" bottom="0.39370078740157483" header="0.51181102362204722" footer="0.51181102362204722"/>
  <pageSetup paperSize="9" scale="50" orientation="landscape" horizontalDpi="4294967292" r:id="rId1"/>
  <headerFooter alignWithMargins="0"/>
  <ignoredErrors>
    <ignoredError sqref="D4:F27 D37:F3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Solus k 30.6.2018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zdenka.novotna</dc:creator>
  <cp:lastModifiedBy>jan.stopka</cp:lastModifiedBy>
  <dcterms:created xsi:type="dcterms:W3CDTF">2018-07-26T10:23:29Z</dcterms:created>
  <dcterms:modified xsi:type="dcterms:W3CDTF">2018-07-31T08:12:56Z</dcterms:modified>
</cp:coreProperties>
</file>